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8" yWindow="1560" windowWidth="9720" windowHeight="7320" activeTab="2"/>
  </bookViews>
  <sheets>
    <sheet name="сглаб пищ." sheetId="1" r:id="rId1"/>
    <sheet name="сглаб ком.гиг." sheetId="2" r:id="rId2"/>
    <sheet name="тнп и игрушки сг лаб" sheetId="3" r:id="rId3"/>
  </sheets>
  <definedNames>
    <definedName name="_xlnm._FilterDatabase" localSheetId="0" hidden="1">'сглаб пищ.'!$A$5:$G$157</definedName>
  </definedNames>
  <calcPr fullCalcOnLoad="1"/>
</workbook>
</file>

<file path=xl/sharedStrings.xml><?xml version="1.0" encoding="utf-8"?>
<sst xmlns="http://schemas.openxmlformats.org/spreadsheetml/2006/main" count="477" uniqueCount="429">
  <si>
    <r>
      <t>Вода                                                                                               (</t>
    </r>
    <r>
      <rPr>
        <i/>
        <sz val="8"/>
        <rFont val="Arial"/>
        <family val="2"/>
      </rPr>
      <t>индекс для питьевой воды -1,0: для сточной  воды - 1,25 к расчетным ценам</t>
    </r>
  </si>
  <si>
    <t>Бенз(а)пирен</t>
  </si>
  <si>
    <t>Определение оксида углерода на газоанализаторе "Палладий"</t>
  </si>
  <si>
    <t>Хлориды</t>
  </si>
  <si>
    <t>ХПК</t>
  </si>
  <si>
    <t>БПК-20</t>
  </si>
  <si>
    <t>Остаточный хлор</t>
  </si>
  <si>
    <t>Ртуть</t>
  </si>
  <si>
    <t>Молибден</t>
  </si>
  <si>
    <t>Взвешенные вещества</t>
  </si>
  <si>
    <t>Хлорсодержащие препараты</t>
  </si>
  <si>
    <t>Дезинфекционный раствор</t>
  </si>
  <si>
    <t>Растворенный кислород</t>
  </si>
  <si>
    <t>Определение  гистамина с построением градуировочного графика для каждой пробы в рыбе и рыбных продуктах</t>
  </si>
  <si>
    <t>Формальдегид</t>
  </si>
  <si>
    <t>Цианиды</t>
  </si>
  <si>
    <t>Мышьяк</t>
  </si>
  <si>
    <t>Почва</t>
  </si>
  <si>
    <t>Хлориды в почве</t>
  </si>
  <si>
    <t>рН (почва)</t>
  </si>
  <si>
    <t>Формальдегид в почве</t>
  </si>
  <si>
    <t>Акрилонитрил</t>
  </si>
  <si>
    <t>Азота диоксид</t>
  </si>
  <si>
    <t>Общий фосфор, почва</t>
  </si>
  <si>
    <t>Определение кальция, почва</t>
  </si>
  <si>
    <t>Определение массовой доли мышьяка, почва</t>
  </si>
  <si>
    <t>Определение ртути в почве</t>
  </si>
  <si>
    <t>Атмосферный воздух и воздух закрытых помещений</t>
  </si>
  <si>
    <t>Азота оксид</t>
  </si>
  <si>
    <t>Ацетон</t>
  </si>
  <si>
    <t>3,4 бенз (а) пирен</t>
  </si>
  <si>
    <t>Ванадия оксид</t>
  </si>
  <si>
    <t>Водород хлористый</t>
  </si>
  <si>
    <t>Едкая щелочь</t>
  </si>
  <si>
    <t>Кислота серная</t>
  </si>
  <si>
    <t>Пыль</t>
  </si>
  <si>
    <t>Сажа</t>
  </si>
  <si>
    <t>Сероводород</t>
  </si>
  <si>
    <t>Стирол</t>
  </si>
  <si>
    <t>Магний</t>
  </si>
  <si>
    <t>Ед. изм. (до мин)  ПЕРМЬ</t>
  </si>
  <si>
    <t>В  яичном порошке, кофе</t>
  </si>
  <si>
    <t>Определение витамина С в готовых блюдах - титрование</t>
  </si>
  <si>
    <t>Определение витамина С в готовых блюдах - ВЖХ</t>
  </si>
  <si>
    <t xml:space="preserve">Определение йода </t>
  </si>
  <si>
    <t>Определение йода  методом ИВА</t>
  </si>
  <si>
    <t>Определение консервантов (сорбиновая и бензойная кислоты) - 1 элемент</t>
  </si>
  <si>
    <t>Альдегиды, сивушные масла, сложные эфиры, метиловый спирт (ГЖХ) - 1 показатель</t>
  </si>
  <si>
    <t>Определение  массовой доли железа - спектрофотометрия</t>
  </si>
  <si>
    <t>Определение  массовой доли железа - без пробоподготовки</t>
  </si>
  <si>
    <t>Метод определения сорбиновой кислоты в продуктах переработки плодов и овощей (спектро-фотометрический метод) - 1 элемент</t>
  </si>
  <si>
    <t>Определение ртути в пищевых продуктах - колориметрия</t>
  </si>
  <si>
    <t>Определение других металлов в пищевых продуктах (медь, цинк и др.) - за 1 показатель</t>
  </si>
  <si>
    <t>Термообработка колориметрическим методом</t>
  </si>
  <si>
    <t>Определение этилового спирта и действительного экстракта в пиве - с отгонкой</t>
  </si>
  <si>
    <t>Определение концентрации  этилового спирта в винах и напитках (прямое определение)</t>
  </si>
  <si>
    <t xml:space="preserve">Определение фосфатазы </t>
  </si>
  <si>
    <t>Определение токсина - Т2</t>
  </si>
  <si>
    <t>ПХБ</t>
  </si>
  <si>
    <t>Примеси посторонние</t>
  </si>
  <si>
    <t>Примеси  минеральные</t>
  </si>
  <si>
    <t>Витамины А, Е, В1, В2, В6, С - 1 показатель</t>
  </si>
  <si>
    <t>Метиловый спирт, сложные эфиры, альдегиды, сивушные масла - газовая хроматография - 1 показатель</t>
  </si>
  <si>
    <t xml:space="preserve">Определение кофеина </t>
  </si>
  <si>
    <t>Вомитоксин, зеараленон, дезоксинилваленол, патулин - 1 показатель</t>
  </si>
  <si>
    <t>Определение набухаемости х/б изделий</t>
  </si>
  <si>
    <t>Отбор проб от партии муки:</t>
  </si>
  <si>
    <t>Определение объема выборки</t>
  </si>
  <si>
    <t>Отбор точечных проб из одного зашитого мешка</t>
  </si>
  <si>
    <t>Выделение средней пробы</t>
  </si>
  <si>
    <t>Определение токсичных элементов в БАДах и пищевых добавках</t>
  </si>
  <si>
    <t>Определение токсичных веществ в водке и спиртах</t>
  </si>
  <si>
    <t>Определение диэтилфталата в алкогольной продукции</t>
  </si>
  <si>
    <t>Определение витаминов в премиксах и пищевых продуктах</t>
  </si>
  <si>
    <t>Исследование на подлинность водки, спирта</t>
  </si>
  <si>
    <t>Определение сложных эфиров в алкогольной продукции</t>
  </si>
  <si>
    <t>Примечания:</t>
  </si>
  <si>
    <t>1). * - по непосредственно затраченному времени и количеству привлеченных специалистов.</t>
  </si>
  <si>
    <t xml:space="preserve"> по сложности анализам.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</si>
  <si>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</si>
  <si>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</si>
  <si>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</si>
  <si>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</si>
  <si>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</si>
  <si>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</si>
  <si>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</si>
  <si>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</si>
  <si>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18.1.</t>
  </si>
  <si>
    <t>18.2.</t>
  </si>
  <si>
    <t>18.3.</t>
  </si>
  <si>
    <t>18.4.</t>
  </si>
  <si>
    <t>18.5.</t>
  </si>
  <si>
    <t>25.1.</t>
  </si>
  <si>
    <t>32.1</t>
  </si>
  <si>
    <t>32.2</t>
  </si>
  <si>
    <t>32.3</t>
  </si>
  <si>
    <t>Определение ртути</t>
  </si>
  <si>
    <t xml:space="preserve"> Исследование  товаров народного потребления, </t>
  </si>
  <si>
    <t>Жиры</t>
  </si>
  <si>
    <t>Свинец, медь, цинк, кадмий - 1 металл</t>
  </si>
  <si>
    <t xml:space="preserve">Нефтепродукты </t>
  </si>
  <si>
    <t>Фенол  ГЖХ</t>
  </si>
  <si>
    <t xml:space="preserve">Формальдегид </t>
  </si>
  <si>
    <t xml:space="preserve">СПАВ </t>
  </si>
  <si>
    <t xml:space="preserve">Сульфаты </t>
  </si>
  <si>
    <t xml:space="preserve">Фтор </t>
  </si>
  <si>
    <t>Галогенированные углеводороды ( хлористый метилен, дихлор-метан, хлороформ, 4-х хлористый метилен, дихлорэтан, хлорбромэтан ) - 1 показатель</t>
  </si>
  <si>
    <t>Нефтепродукты, почва</t>
  </si>
  <si>
    <t>Балластные включения - 1 включение</t>
  </si>
  <si>
    <t xml:space="preserve">Фтор водорастворимый </t>
  </si>
  <si>
    <t>244.1</t>
  </si>
  <si>
    <t>244.2</t>
  </si>
  <si>
    <t>Азот аммонийный</t>
  </si>
  <si>
    <t>Сера подвижная</t>
  </si>
  <si>
    <t>(индекс для атмосферного воздуха и воздуха закрытых помещений - 1,0; индекс для воздуха рабочей зоны - 0,9 к расчетным ценам)</t>
  </si>
  <si>
    <t>Ксилол, стирол, толуол, фенол - 1 показатель</t>
  </si>
  <si>
    <t>Определение металлов (Mn, Cu, Pb, ZnO) в атмосферном воздухе и воздухе закрытых помещений - 1 металл</t>
  </si>
  <si>
    <t>Неорганические газообразные вещества - 1 вещество</t>
  </si>
  <si>
    <t>Серы диоксид, серы оксид, азота оксид, азота диоксид,  хемолюминесцентным методом - 1 ингредиент</t>
  </si>
  <si>
    <t>Органические соединения - фотометрия, - 1 соединение</t>
  </si>
  <si>
    <t>Определение 1 показателя  газохроматографическим методом</t>
  </si>
  <si>
    <t>Определение 1 показателя в атмосферном воздухе - фотометрия</t>
  </si>
  <si>
    <t>Определение 1 показателя в атмосферном воздухе - хроматографическим методом</t>
  </si>
  <si>
    <t xml:space="preserve">2). Нормы времени  и расценки на исследования, не вошедшие в данный перечень, приравниваются к равноценным </t>
  </si>
  <si>
    <t xml:space="preserve">1). Нормы времени  и расценки на исследования, не вошедшие в данный перечень, </t>
  </si>
  <si>
    <t xml:space="preserve">приравниваются к равноценным </t>
  </si>
  <si>
    <t>сглаб</t>
  </si>
  <si>
    <t>Пермские нормы времени</t>
  </si>
  <si>
    <t>Наши цены</t>
  </si>
  <si>
    <t>Весовое соотношение составных частей</t>
  </si>
  <si>
    <t>15.1.</t>
  </si>
  <si>
    <t>15.2.</t>
  </si>
  <si>
    <t>21.</t>
  </si>
  <si>
    <t>Подсчет энергетической ценности- теория</t>
  </si>
  <si>
    <t>Подсчет энергетической ценности- по факту</t>
  </si>
  <si>
    <t xml:space="preserve">Определение крахмала </t>
  </si>
  <si>
    <t xml:space="preserve">Определение  продуктов вторичного окисления </t>
  </si>
  <si>
    <t xml:space="preserve">Определение щелочности </t>
  </si>
  <si>
    <t>Ароматические углеводороды</t>
  </si>
  <si>
    <t>Определение рН</t>
  </si>
  <si>
    <t>Термостабильность</t>
  </si>
  <si>
    <t>Массовая доля общей щелочи</t>
  </si>
  <si>
    <t>Определение хлоридов</t>
  </si>
  <si>
    <t>Массовая доля воды, летучих веществ, сухого вещества</t>
  </si>
  <si>
    <t>Кислотное число</t>
  </si>
  <si>
    <t>Карбонильное число</t>
  </si>
  <si>
    <t>Объемная  доля этилового спирта</t>
  </si>
  <si>
    <t>Определение метилового спирта</t>
  </si>
  <si>
    <t>Устойчивость к загрязнению</t>
  </si>
  <si>
    <t>Стойкость к горячей воде</t>
  </si>
  <si>
    <t>Определение стойкости запаха</t>
  </si>
  <si>
    <t>Определение  химической стойкости</t>
  </si>
  <si>
    <t>Определение фиксации красок (пот, слюна) - 1 показатель</t>
  </si>
  <si>
    <t>Определение прозрачности</t>
  </si>
  <si>
    <t>Определение одного вещества газохроматографическим методом (в воздух, модельную среду)</t>
  </si>
  <si>
    <t>Органолептика образца</t>
  </si>
  <si>
    <t>Определение запаха образца</t>
  </si>
  <si>
    <t>Органолептика вытяжки образца</t>
  </si>
  <si>
    <t>Определение формальдегида (метод колориметрический )</t>
  </si>
  <si>
    <t>Определение формальдегида при миграции в воздух</t>
  </si>
  <si>
    <t>Определение ацетальдегида (в воздух и воду)</t>
  </si>
  <si>
    <t>Определение В, F, Со, Ni, Аs, Sn, и др. Ме спектрофотометрическим методом (1 металл)</t>
  </si>
  <si>
    <t>Массовая концентрация кислот</t>
  </si>
  <si>
    <t>Смываемость чистящих средств на СПАВ</t>
  </si>
  <si>
    <t>Смываемость моющих средств на СПАВ</t>
  </si>
  <si>
    <t>Определение Си, РЬ, Zn, Ni, Сd полярографическим и атомно - адсорбционным методом (1 металл)</t>
  </si>
  <si>
    <t>Определение бора, фтора и др. колориметрическим методом</t>
  </si>
  <si>
    <t>Спирты (метиловый, пропиловый, изопропиловый, бутиловый, изобутиловый)</t>
  </si>
  <si>
    <t>Растворители ( бензол, толуол, ксилолы, гептан, гексан, ацетон, этилацетат,  винилацетат)</t>
  </si>
  <si>
    <t>Полимерные материалы на основе поливинилхлорида (винихлорид)</t>
  </si>
  <si>
    <t>Гексаметилендиамин, пентахлорфенол, фталаты (1 наименование)</t>
  </si>
  <si>
    <t>Метилакрилат, капролактам,  акрилонитрил, бутилакрилат, метилметакрилат (1 показатель)</t>
  </si>
  <si>
    <t>Дифенилолпропан</t>
  </si>
  <si>
    <t>Индекс токсичности с использованием клеточного тест объекта - сперма крупного рогатого скота</t>
  </si>
  <si>
    <t>Исследования качественного состава сложных смесей органических соединений в различных средах и материалах методом хроматомасс - спектрометрии</t>
  </si>
  <si>
    <t>Полифосфаты</t>
  </si>
  <si>
    <t>Определение тяжелых металлов  полярограф. и ААС (Pb, Cd, Cu, Zn, Cr, Hg, Fe) за 1 металл</t>
  </si>
  <si>
    <t>Определение одного показателя газохроматографическим методом</t>
  </si>
  <si>
    <t>Сульфиды</t>
  </si>
  <si>
    <t>Пестициды (один показатель)</t>
  </si>
  <si>
    <t>Изопропил бензол, стирол, метилстирол</t>
  </si>
  <si>
    <t>Определение йода</t>
  </si>
  <si>
    <t>Капролактам</t>
  </si>
  <si>
    <t>Плавающие примеси</t>
  </si>
  <si>
    <t>Удельная электропроводность</t>
  </si>
  <si>
    <t>Определение  органических веществ</t>
  </si>
  <si>
    <t xml:space="preserve">Определение химического элемента (1 элемент) , методом:  </t>
  </si>
  <si>
    <t xml:space="preserve">полярографическим </t>
  </si>
  <si>
    <t xml:space="preserve"> ААС</t>
  </si>
  <si>
    <t>ПХБ в почве, определение остаточных количеств пестицидов</t>
  </si>
  <si>
    <t>Исследование 1 показателя газовой хроматографией</t>
  </si>
  <si>
    <t>Определение бензапирена</t>
  </si>
  <si>
    <t>Определение влажности</t>
  </si>
  <si>
    <t>Определение общего азота</t>
  </si>
  <si>
    <t>Нитраты</t>
  </si>
  <si>
    <t>Соотношение углерода к азоту</t>
  </si>
  <si>
    <t>Фосфор</t>
  </si>
  <si>
    <t xml:space="preserve">                                  РАЗДЕЛ  2</t>
  </si>
  <si>
    <t>Замеры электро-магнитных излучений и других физических факторов</t>
  </si>
  <si>
    <t>Определение параметров микроклимата</t>
  </si>
  <si>
    <t>Скорость движения воздуха</t>
  </si>
  <si>
    <t>Определение температуры</t>
  </si>
  <si>
    <t>Измерение интенсивности интегрального потока инфракрасного излучения</t>
  </si>
  <si>
    <t>Измерение интенсивности интегрального потока ультрафиолетового излучения</t>
  </si>
  <si>
    <t>Измерение магнитной индукции</t>
  </si>
  <si>
    <t xml:space="preserve">Освещенность </t>
  </si>
  <si>
    <t>Яркость</t>
  </si>
  <si>
    <t>Измерение спектра уровня вибрации</t>
  </si>
  <si>
    <t>Измерение корректированного уровня вибрации</t>
  </si>
  <si>
    <t>Измерение локальной вибрации</t>
  </si>
  <si>
    <t>Определение уровня звука (в ДВА)</t>
  </si>
  <si>
    <t>Измерение уровня звука по октавным частотам</t>
  </si>
  <si>
    <t>Замер максимального уровня  звука</t>
  </si>
  <si>
    <t>Спектральный состав шума</t>
  </si>
  <si>
    <t>Эквивалентный уровень шума</t>
  </si>
  <si>
    <t>Замер электромагнитного излучения от видеодисплейных терминалов</t>
  </si>
  <si>
    <t>Замеры ВЧ, УВЧ, СВЧ -электромагнитных полей, (одна точка)</t>
  </si>
  <si>
    <t>Замеры электрического поля промышленной частоты 50 ГЦ (одна точка)</t>
  </si>
  <si>
    <t>Замеры электрического поля промышленной частоты 50 Гц по магнитной составляющей (одна точка)   '</t>
  </si>
  <si>
    <t>Замеры мебели на соответствие росто-возрастным показателям</t>
  </si>
  <si>
    <t>Замер показателей микроклимата (температура, относительная влажность, скорость движения воздуха)  - за 1 параметр</t>
  </si>
  <si>
    <t xml:space="preserve">Фенольный индекс </t>
  </si>
  <si>
    <t>Определение химических показателей сред, вытяжек титрометрическим методом</t>
  </si>
  <si>
    <t>Определение химических показателей сред, вытяжек фотометрическим методом</t>
  </si>
  <si>
    <t>Исследования полимерных материалов:  применяемых в строительстве жилых и общественных зданий; используемых в быту (запах, водная вытяжка, устойчивость)</t>
  </si>
  <si>
    <t>Исследование органических соединений фотометрическим методом в товарах народного потребления, игрушках, строительных материалах</t>
  </si>
  <si>
    <t>Исследование органических соединений  методом ГЖХ в товарах народного потребления, игрушках, строительных материалах</t>
  </si>
  <si>
    <t>Определение миграции спиртов и органических растворителей из полимерных и других материалов, предназначенных для контакта с пищевыми продуктами</t>
  </si>
  <si>
    <t>Определение тяжелых металлов (Mn, Al, Co, As, Ni) спектрофотометрическим методом    (1 металл):</t>
  </si>
  <si>
    <t>изделий быта, пищевого назначения  и детских игрушек</t>
  </si>
  <si>
    <t>старая цена с НДС</t>
  </si>
  <si>
    <t>дельта</t>
  </si>
  <si>
    <t>врач</t>
  </si>
  <si>
    <t>ср.м.п.</t>
  </si>
  <si>
    <t>мл.м.п.</t>
  </si>
  <si>
    <t>цена без НДС</t>
  </si>
  <si>
    <t>НДС</t>
  </si>
  <si>
    <t>Стоимость с НДС</t>
  </si>
  <si>
    <t>Ед. изм. (до л.е.)  ПЕРМЬ</t>
  </si>
  <si>
    <t>Определение йода в йодированной соли</t>
  </si>
  <si>
    <t>Определение сахарозы в сахаре</t>
  </si>
  <si>
    <t>Углеводы, общий сахар</t>
  </si>
  <si>
    <t>Массовая концентрация сахаров в виноводочных изделиях</t>
  </si>
  <si>
    <t>Крепость и общий экстракт в алкогольных и безалкогольных напитках - фотометрия</t>
  </si>
  <si>
    <t>Определение нитратов в прочих продуктах</t>
  </si>
  <si>
    <t>350,6/99,04</t>
  </si>
  <si>
    <t>Определение сухих веществ (влаги):</t>
  </si>
  <si>
    <t>Определение ртути методом "холодного пара"</t>
  </si>
  <si>
    <t>Определение двуокии углерода в винах и напитках</t>
  </si>
  <si>
    <t>Определение сухих веществ в винах и напитках</t>
  </si>
  <si>
    <t>Определение действительного экстракта и расчет сухих веществ  в начальном сусле (вина и напитки)</t>
  </si>
  <si>
    <t>Определение приведенного экстракта в винах</t>
  </si>
  <si>
    <t>Определение полноты налива</t>
  </si>
  <si>
    <t>Индекс токсичности</t>
  </si>
  <si>
    <t xml:space="preserve">Термообработка </t>
  </si>
  <si>
    <t>Определение пастеризации молока и молочных продуктов</t>
  </si>
  <si>
    <t>Определение водородного показателя рН</t>
  </si>
  <si>
    <t>Определение титруемых кислот</t>
  </si>
  <si>
    <t>Определение летучих кислот</t>
  </si>
  <si>
    <t>Фурфурол</t>
  </si>
  <si>
    <t>Молоко сырое:</t>
  </si>
  <si>
    <t>Определение нитратов и нитритов в растениеводческой продукции</t>
  </si>
  <si>
    <t>Определение диастазного числа в меде</t>
  </si>
  <si>
    <t>Неомыляемые вещества</t>
  </si>
  <si>
    <t>Число омыления</t>
  </si>
  <si>
    <t>Ионол</t>
  </si>
  <si>
    <t>Зола</t>
  </si>
  <si>
    <t>Примеси магнитные и немагнитные</t>
  </si>
  <si>
    <t>Определение микотоксинов (афлатоксины В1)</t>
  </si>
  <si>
    <t>Определение микотоксинов (афлатоксины М1)</t>
  </si>
  <si>
    <t>Определение микотоксинов в пищевых продуктах - количественный метод</t>
  </si>
  <si>
    <t>Определение пестицидов - 1 наименование</t>
  </si>
  <si>
    <t>Исследование на ртутьорганические пестициды</t>
  </si>
  <si>
    <t>Определение картофельной палочки</t>
  </si>
  <si>
    <t>Определение зараженности вредителями злебных запасов</t>
  </si>
  <si>
    <t>Определение клейковины (в муке, крупе, хлебобулочных изделиях)</t>
  </si>
  <si>
    <t>Определение окисляемости жиров</t>
  </si>
  <si>
    <t>21.1.</t>
  </si>
  <si>
    <t>21.2.</t>
  </si>
  <si>
    <t>21.3.</t>
  </si>
  <si>
    <t>Лаборатория гигиены питания</t>
  </si>
  <si>
    <t>№ п/п</t>
  </si>
  <si>
    <t>Наименование исследований/измерений/работ</t>
  </si>
  <si>
    <t>Номер Акта хронометража</t>
  </si>
  <si>
    <t>Гравиметрический метод</t>
  </si>
  <si>
    <t>2.2.</t>
  </si>
  <si>
    <t>Оформление результата</t>
  </si>
  <si>
    <t>2.3.</t>
  </si>
  <si>
    <t>Определение  влаги и сухих веществ при определенной температуре и фиксированном времени :</t>
  </si>
  <si>
    <t>Мясо и мясные продукты,  кулинарные изделия</t>
  </si>
  <si>
    <t>Птица и п/в продукты</t>
  </si>
  <si>
    <t>2.4.</t>
  </si>
  <si>
    <t>Хлебобулочные изделия</t>
  </si>
  <si>
    <t>2.5.</t>
  </si>
  <si>
    <t>Кондитерские изделия</t>
  </si>
  <si>
    <t>2.6.</t>
  </si>
  <si>
    <t>Готовые блюда на калорийность</t>
  </si>
  <si>
    <t>3.</t>
  </si>
  <si>
    <t>Определение  влаги и сухих веществ  до постоянного веса:</t>
  </si>
  <si>
    <t>3.1.</t>
  </si>
  <si>
    <t>Яичный порошок</t>
  </si>
  <si>
    <t>3.2.</t>
  </si>
  <si>
    <t>Молоко и молочные продукты, консервы молочные</t>
  </si>
  <si>
    <t>3.3.</t>
  </si>
  <si>
    <t>Рыба и  рыбные продукты</t>
  </si>
  <si>
    <t>3.4.</t>
  </si>
  <si>
    <t>Жировые растительные продукты</t>
  </si>
  <si>
    <t>4.</t>
  </si>
  <si>
    <t>4.1.</t>
  </si>
  <si>
    <t>Определение пористости:</t>
  </si>
  <si>
    <t>5.</t>
  </si>
  <si>
    <t>5.1.</t>
  </si>
  <si>
    <t xml:space="preserve">Определение  влаги: </t>
  </si>
  <si>
    <t>Масло коровье</t>
  </si>
  <si>
    <t>6.</t>
  </si>
  <si>
    <t>6.1.</t>
  </si>
  <si>
    <t xml:space="preserve">Определение   сухого обезжиренного вещества: </t>
  </si>
  <si>
    <t>Нормы време-ни</t>
  </si>
  <si>
    <t>7.</t>
  </si>
  <si>
    <t>7.1.</t>
  </si>
  <si>
    <t xml:space="preserve">Определение   фосфора: </t>
  </si>
  <si>
    <t>В  колбасных изделиях</t>
  </si>
  <si>
    <t>8.</t>
  </si>
  <si>
    <t>8.1.</t>
  </si>
  <si>
    <t xml:space="preserve">Определение   фосфоросодержащих веществ: </t>
  </si>
  <si>
    <t>В  растительном масле</t>
  </si>
  <si>
    <t>9.</t>
  </si>
  <si>
    <t>9.1.</t>
  </si>
  <si>
    <t xml:space="preserve">Определение   растворимости: </t>
  </si>
  <si>
    <t>10.</t>
  </si>
  <si>
    <t>10.1.</t>
  </si>
  <si>
    <t>Определение жира экстрационно-весовым методом:</t>
  </si>
  <si>
    <t>10.2.</t>
  </si>
  <si>
    <t>Титрометрический метод</t>
  </si>
  <si>
    <t>11.</t>
  </si>
  <si>
    <t>Определение кислотности</t>
  </si>
  <si>
    <t>Молоко и молочные продукты</t>
  </si>
  <si>
    <t>Кондитерские изделия (щелочность)</t>
  </si>
  <si>
    <t>Пиво и б/а напитки</t>
  </si>
  <si>
    <t>Алкогольные напитки</t>
  </si>
  <si>
    <t>Продукты  детского питания</t>
  </si>
  <si>
    <t>Уксусная кислота</t>
  </si>
  <si>
    <t>Определение кислотности:</t>
  </si>
  <si>
    <t>Консервы</t>
  </si>
  <si>
    <t>Определение сахара:</t>
  </si>
  <si>
    <t>Молочные продукты</t>
  </si>
  <si>
    <t>14.1.</t>
  </si>
  <si>
    <t>Определение поваренной соли:</t>
  </si>
  <si>
    <t xml:space="preserve">Мясо и мясные продукты </t>
  </si>
  <si>
    <t>14.2.</t>
  </si>
  <si>
    <t>Птица и птицепродукты</t>
  </si>
  <si>
    <t>Сыр</t>
  </si>
  <si>
    <t>Рыба и рыбные продукты</t>
  </si>
  <si>
    <t>Консервы и пресервы рыбные</t>
  </si>
  <si>
    <t>Определение белка:</t>
  </si>
  <si>
    <t>Готовые блюда на калорийность.</t>
  </si>
  <si>
    <t>Молоко</t>
  </si>
  <si>
    <t>Мясные изделия</t>
  </si>
  <si>
    <t>Определение сернистого ангидрида и общей серной кислоты:</t>
  </si>
  <si>
    <t>Сульфитированные п/о консервы</t>
  </si>
  <si>
    <t>Определение бензойнокислого натрия в икре и пресервах из рыбы и морепродуктов</t>
  </si>
  <si>
    <t>Фотометрический метод</t>
  </si>
  <si>
    <t>Определение нитритов:</t>
  </si>
  <si>
    <t>Мясо и мясные продукты</t>
  </si>
  <si>
    <t>Определение сахара в кондитерских изделиях</t>
  </si>
  <si>
    <t>Исследования водки, этилового спирта</t>
  </si>
  <si>
    <t>Крепость</t>
  </si>
  <si>
    <t>Определение  массовой доли олова</t>
  </si>
  <si>
    <t>Определение  массовой доли мышьяка</t>
  </si>
  <si>
    <t>Потенциометрический метод</t>
  </si>
  <si>
    <t>Определение  нитратов в плодоовощной продукции</t>
  </si>
  <si>
    <t>Рефрактометрический метод</t>
  </si>
  <si>
    <t>Готовые сладкие блюда</t>
  </si>
  <si>
    <t>П/о консервы (соусы, соки)</t>
  </si>
  <si>
    <t>Атомно-абсорбционный  метод</t>
  </si>
  <si>
    <t>Другие методы количественного химического анализа</t>
  </si>
  <si>
    <t>Определение жира методом Гербера:</t>
  </si>
  <si>
    <t>Майонез</t>
  </si>
  <si>
    <t>Определение жира методом  Сокслета:</t>
  </si>
  <si>
    <t>Рыба</t>
  </si>
  <si>
    <t>Определение плотности и сухих веществ по лактоденсиметру и ареометру:</t>
  </si>
  <si>
    <t>Безалкогольные напитки</t>
  </si>
  <si>
    <t>Определение  нитрозаминов</t>
  </si>
  <si>
    <t>Определение   бенз(а)пирена</t>
  </si>
  <si>
    <t>Качественные методы</t>
  </si>
  <si>
    <t>Соматические клетки</t>
  </si>
  <si>
    <t>Сода</t>
  </si>
  <si>
    <t>Перекись водорода</t>
  </si>
  <si>
    <t>Аммиак</t>
  </si>
  <si>
    <t xml:space="preserve">Лаборатория  коммунальной гигиены </t>
  </si>
  <si>
    <t>Железо общее</t>
  </si>
  <si>
    <t>Кальций</t>
  </si>
  <si>
    <t>Нитрит-ион</t>
  </si>
  <si>
    <t>Нитрат-ион</t>
  </si>
  <si>
    <t>Альдегиды, сивушные масла, сложные эфиры, метиловый спирт (фотометрия)</t>
  </si>
  <si>
    <t>Оксиметилфурфурол  (количественное определение)</t>
  </si>
  <si>
    <t>Перекисное число</t>
  </si>
  <si>
    <t>Пероксидаза в мясных кулинарных изделиях</t>
  </si>
  <si>
    <t>Кислотное число в жировых продуктах</t>
  </si>
  <si>
    <t xml:space="preserve">Запах при 20оС </t>
  </si>
  <si>
    <t xml:space="preserve">Запах при 60оС  </t>
  </si>
  <si>
    <t xml:space="preserve">Цветность  </t>
  </si>
  <si>
    <t xml:space="preserve">Мутность  </t>
  </si>
  <si>
    <t xml:space="preserve">Щелочность </t>
  </si>
  <si>
    <t xml:space="preserve">рН            </t>
  </si>
  <si>
    <t xml:space="preserve">Окисляемость   </t>
  </si>
  <si>
    <t xml:space="preserve">Жесткость   </t>
  </si>
  <si>
    <t xml:space="preserve">Сухой остаток  </t>
  </si>
  <si>
    <t>49.1.</t>
  </si>
  <si>
    <t>49.2.</t>
  </si>
  <si>
    <t>49.3.</t>
  </si>
  <si>
    <t>Определение 1 металла (с сухим озолением)</t>
  </si>
  <si>
    <t>Определение 1 металла (с мокрым озолением)</t>
  </si>
  <si>
    <t>Кобальт, марганец, почва</t>
  </si>
  <si>
    <t>Эфиры (этилацетат, бутилацетат, винилацетат, кетоны, и др.) методом газовой хроматографии</t>
  </si>
  <si>
    <t>Хлорированные и галогенированные углеводороды (хлороформ, хлоркрезол, хл. метилен, 4-х-хлористый углерод,  бромоформ, дихлорбромметан,  дибромхлорметан, хлорфенол и др.) методом газовой хроматографии</t>
  </si>
  <si>
    <t>Предельные углеводороды С1 - С5, С6 - С10, С12 - С19 газохроматографическим методом</t>
  </si>
  <si>
    <t>Ароматические углеводороды (бензол, толуол, этилбензол, ксилолы, стирол, капролактам, дихлоргидрид, фенол, крезол и др.) методом газовой хроматографии</t>
  </si>
  <si>
    <t>Спирты (метанол, этанол, пропанол, изопропанол, бутанол, изобутанол  и др.) методом газовой хроматографии</t>
  </si>
  <si>
    <t>Алифатические амины (анилин), альдегиды (ацетальдегид) методом газовой хроматографии</t>
  </si>
  <si>
    <t>Определение фталатов (ДБФ, ДОФ) методом газовой хроматографии</t>
  </si>
  <si>
    <t>Формальдегид - газовая хроматография</t>
  </si>
  <si>
    <t>Формальдегид - фотометрия</t>
  </si>
  <si>
    <t>Утвержден Приказом Главного врача ФГУЗ</t>
  </si>
  <si>
    <t>"Центр гигиены и эпидемиологии в Ленинградской</t>
  </si>
  <si>
    <t>области"  №   7  от  " 25  "  января   200 8  г.</t>
  </si>
  <si>
    <t xml:space="preserve">                                ПОСТОЯННЫЙ   ПРЕЙСКУРАНТ</t>
  </si>
  <si>
    <t xml:space="preserve">     ФГУЗ "Центр гигиены и эпидемиологии в Ленинградской области"</t>
  </si>
  <si>
    <t xml:space="preserve">      на производимые исследования санитарно-химической лабораторией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</si>
</sst>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#,##0.00&quot;р.&quot;"/>
    <numFmt numFmtId="184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Symbol"/>
      <family val="1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6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9"/>
      <name val="Times New Roman"/>
      <family val="1"/>
    </font>
    <font>
      <sz val="8.5"/>
      <name val="Times New Roman"/>
      <family val="0"/>
    </font>
    <font>
      <sz val="9.5"/>
      <name val="Times New Roman"/>
      <family val="1"/>
    </font>
    <font>
      <sz val="9"/>
      <name val="Arial"/>
      <family val="0"/>
    </font>
    <font>
      <sz val="9.5"/>
      <name val="Arial"/>
      <family val="2"/>
    </font>
    <font>
      <b/>
      <sz val="14"/>
      <name val="Arial"/>
      <family val="2"/>
    </font>
    <font>
      <b/>
      <sz val="9"/>
      <name val="Times New Roman"/>
      <family val="1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2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vertical="top"/>
      <protection/>
    </xf>
    <xf numFmtId="0" fontId="8" fillId="2" borderId="1" xfId="0" applyNumberFormat="1" applyFont="1" applyFill="1" applyBorder="1" applyAlignment="1" applyProtection="1">
      <alignment horizontal="center"/>
      <protection/>
    </xf>
    <xf numFmtId="183" fontId="10" fillId="2" borderId="3" xfId="0" applyNumberFormat="1" applyFont="1" applyFill="1" applyBorder="1" applyAlignment="1" applyProtection="1">
      <alignment/>
      <protection/>
    </xf>
    <xf numFmtId="183" fontId="10" fillId="2" borderId="1" xfId="0" applyNumberFormat="1" applyFont="1" applyFill="1" applyBorder="1" applyAlignment="1" applyProtection="1">
      <alignment/>
      <protection/>
    </xf>
    <xf numFmtId="0" fontId="12" fillId="0" borderId="1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/>
      <protection/>
    </xf>
    <xf numFmtId="183" fontId="10" fillId="0" borderId="3" xfId="0" applyNumberFormat="1" applyFont="1" applyFill="1" applyBorder="1" applyAlignment="1" applyProtection="1">
      <alignment/>
      <protection/>
    </xf>
    <xf numFmtId="183" fontId="10" fillId="0" borderId="1" xfId="0" applyNumberFormat="1" applyFont="1" applyFill="1" applyBorder="1" applyAlignment="1" applyProtection="1">
      <alignment/>
      <protection/>
    </xf>
    <xf numFmtId="2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83" fontId="11" fillId="0" borderId="1" xfId="0" applyNumberFormat="1" applyFont="1" applyFill="1" applyBorder="1" applyAlignment="1" applyProtection="1">
      <alignment horizontal="center"/>
      <protection/>
    </xf>
    <xf numFmtId="183" fontId="8" fillId="0" borderId="1" xfId="0" applyNumberFormat="1" applyFont="1" applyFill="1" applyBorder="1" applyAlignment="1" applyProtection="1">
      <alignment horizontal="center"/>
      <protection/>
    </xf>
    <xf numFmtId="183" fontId="1" fillId="0" borderId="1" xfId="0" applyNumberFormat="1" applyFont="1" applyFill="1" applyBorder="1" applyAlignment="1" applyProtection="1">
      <alignment horizontal="center"/>
      <protection/>
    </xf>
    <xf numFmtId="184" fontId="0" fillId="0" borderId="1" xfId="0" applyNumberFormat="1" applyBorder="1" applyAlignment="1">
      <alignment/>
    </xf>
    <xf numFmtId="182" fontId="0" fillId="4" borderId="2" xfId="0" applyNumberFormat="1" applyFill="1" applyBorder="1" applyAlignment="1">
      <alignment/>
    </xf>
    <xf numFmtId="182" fontId="0" fillId="0" borderId="1" xfId="0" applyNumberFormat="1" applyBorder="1" applyAlignment="1">
      <alignment horizontal="center"/>
    </xf>
    <xf numFmtId="182" fontId="0" fillId="0" borderId="1" xfId="0" applyNumberFormat="1" applyFill="1" applyBorder="1" applyAlignment="1">
      <alignment horizontal="center"/>
    </xf>
    <xf numFmtId="182" fontId="0" fillId="0" borderId="1" xfId="0" applyNumberFormat="1" applyFont="1" applyBorder="1" applyAlignment="1">
      <alignment horizontal="center"/>
    </xf>
    <xf numFmtId="182" fontId="0" fillId="4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/>
    </xf>
    <xf numFmtId="184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83" fontId="14" fillId="0" borderId="1" xfId="0" applyNumberFormat="1" applyFont="1" applyFill="1" applyBorder="1" applyAlignment="1" applyProtection="1">
      <alignment horizontal="center"/>
      <protection/>
    </xf>
    <xf numFmtId="183" fontId="10" fillId="2" borderId="2" xfId="0" applyNumberFormat="1" applyFont="1" applyFill="1" applyBorder="1" applyAlignment="1" applyProtection="1">
      <alignment/>
      <protection/>
    </xf>
    <xf numFmtId="183" fontId="10" fillId="0" borderId="2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8" fillId="0" borderId="1" xfId="0" applyNumberFormat="1" applyFont="1" applyFill="1" applyBorder="1" applyAlignment="1" applyProtection="1">
      <alignment horizontal="left" vertical="top" wrapText="1"/>
      <protection/>
    </xf>
    <xf numFmtId="183" fontId="8" fillId="0" borderId="3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left" vertical="top"/>
      <protection/>
    </xf>
    <xf numFmtId="0" fontId="8" fillId="0" borderId="1" xfId="0" applyNumberFormat="1" applyFont="1" applyFill="1" applyBorder="1" applyAlignment="1" applyProtection="1">
      <alignment horizontal="left" vertical="top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8" fillId="0" borderId="7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left" vertical="top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183" fontId="8" fillId="0" borderId="7" xfId="0" applyNumberFormat="1" applyFont="1" applyFill="1" applyBorder="1" applyAlignment="1" applyProtection="1">
      <alignment horizontal="center"/>
      <protection/>
    </xf>
    <xf numFmtId="183" fontId="1" fillId="0" borderId="7" xfId="0" applyNumberFormat="1" applyFont="1" applyFill="1" applyBorder="1" applyAlignment="1" applyProtection="1">
      <alignment horizontal="center"/>
      <protection/>
    </xf>
    <xf numFmtId="0" fontId="15" fillId="0" borderId="2" xfId="0" applyNumberFormat="1" applyFont="1" applyFill="1" applyBorder="1" applyAlignment="1" applyProtection="1">
      <alignment horizontal="center" vertical="top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83" fontId="0" fillId="0" borderId="1" xfId="0" applyNumberFormat="1" applyBorder="1" applyAlignment="1">
      <alignment/>
    </xf>
    <xf numFmtId="183" fontId="0" fillId="2" borderId="1" xfId="0" applyNumberFormat="1" applyFill="1" applyBorder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8" xfId="0" applyNumberFormat="1" applyFont="1" applyFill="1" applyBorder="1" applyAlignment="1" applyProtection="1">
      <alignment horizontal="center" vertical="top"/>
      <protection/>
    </xf>
    <xf numFmtId="0" fontId="16" fillId="0" borderId="1" xfId="0" applyNumberFormat="1" applyFont="1" applyFill="1" applyBorder="1" applyAlignment="1" applyProtection="1">
      <alignment horizontal="center" vertical="top"/>
      <protection/>
    </xf>
    <xf numFmtId="0" fontId="17" fillId="0" borderId="6" xfId="0" applyNumberFormat="1" applyFont="1" applyFill="1" applyBorder="1" applyAlignment="1" applyProtection="1">
      <alignment horizontal="center" vertical="top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7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 wrapText="1"/>
      <protection/>
    </xf>
    <xf numFmtId="0" fontId="18" fillId="0" borderId="1" xfId="0" applyNumberFormat="1" applyFont="1" applyFill="1" applyBorder="1" applyAlignment="1" applyProtection="1">
      <alignment horizontal="left" vertical="top"/>
      <protection/>
    </xf>
    <xf numFmtId="0" fontId="12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0" fontId="3" fillId="0" borderId="2" xfId="0" applyFont="1" applyBorder="1" applyAlignment="1">
      <alignment horizontal="center"/>
    </xf>
    <xf numFmtId="0" fontId="0" fillId="3" borderId="0" xfId="0" applyFill="1" applyAlignment="1">
      <alignment/>
    </xf>
    <xf numFmtId="183" fontId="0" fillId="0" borderId="0" xfId="0" applyNumberForma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vertical="top"/>
      <protection/>
    </xf>
    <xf numFmtId="16" fontId="0" fillId="0" borderId="1" xfId="0" applyNumberFormat="1" applyBorder="1" applyAlignment="1">
      <alignment horizontal="center"/>
    </xf>
    <xf numFmtId="0" fontId="0" fillId="0" borderId="3" xfId="0" applyNumberFormat="1" applyFont="1" applyFill="1" applyBorder="1" applyAlignment="1" applyProtection="1">
      <alignment horizontal="left" vertical="top"/>
      <protection/>
    </xf>
    <xf numFmtId="183" fontId="0" fillId="2" borderId="0" xfId="0" applyNumberFormat="1" applyFill="1" applyBorder="1" applyAlignment="1">
      <alignment/>
    </xf>
    <xf numFmtId="0" fontId="13" fillId="0" borderId="3" xfId="0" applyFont="1" applyBorder="1" applyAlignment="1">
      <alignment wrapText="1"/>
    </xf>
    <xf numFmtId="0" fontId="2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9" fontId="4" fillId="0" borderId="0" xfId="0" applyNumberFormat="1" applyFont="1" applyFill="1" applyBorder="1" applyAlignment="1" applyProtection="1">
      <alignment horizontal="center" vertical="top"/>
      <protection/>
    </xf>
    <xf numFmtId="0" fontId="19" fillId="2" borderId="0" xfId="0" applyNumberFormat="1" applyFont="1" applyFill="1" applyBorder="1" applyAlignment="1" applyProtection="1">
      <alignment horizontal="center" vertical="top"/>
      <protection/>
    </xf>
    <xf numFmtId="0" fontId="21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>
      <alignment horizontal="center" wrapText="1"/>
      <protection/>
    </xf>
    <xf numFmtId="0" fontId="8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Font="1" applyFill="1" applyBorder="1" applyAlignment="1">
      <alignment horizontal="center" wrapText="1"/>
    </xf>
    <xf numFmtId="183" fontId="0" fillId="2" borderId="0" xfId="0" applyNumberFormat="1" applyFont="1" applyFill="1" applyBorder="1" applyAlignment="1" applyProtection="1">
      <alignment/>
      <protection/>
    </xf>
    <xf numFmtId="183" fontId="0" fillId="2" borderId="0" xfId="0" applyNumberFormat="1" applyFont="1" applyFill="1" applyBorder="1" applyAlignment="1" applyProtection="1">
      <alignment horizontal="center"/>
      <protection/>
    </xf>
    <xf numFmtId="183" fontId="1" fillId="2" borderId="0" xfId="0" applyNumberFormat="1" applyFont="1" applyFill="1" applyBorder="1" applyAlignment="1" applyProtection="1">
      <alignment horizontal="center"/>
      <protection/>
    </xf>
    <xf numFmtId="0" fontId="21" fillId="2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47</xdr:row>
      <xdr:rowOff>0</xdr:rowOff>
    </xdr:from>
    <xdr:to>
      <xdr:col>1</xdr:col>
      <xdr:colOff>1038225</xdr:colOff>
      <xdr:row>47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23975" y="117348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9"/>
  <sheetViews>
    <sheetView workbookViewId="0" topLeftCell="A178">
      <selection activeCell="T9" sqref="T9"/>
    </sheetView>
  </sheetViews>
  <sheetFormatPr defaultColWidth="9.140625" defaultRowHeight="12.75"/>
  <cols>
    <col min="1" max="1" width="5.8515625" style="0" customWidth="1"/>
    <col min="2" max="2" width="52.8515625" style="0" customWidth="1"/>
    <col min="3" max="3" width="7.28125" style="0" hidden="1" customWidth="1"/>
    <col min="4" max="4" width="4.28125" style="0" hidden="1" customWidth="1"/>
    <col min="5" max="5" width="3.8515625" style="23" hidden="1" customWidth="1"/>
    <col min="6" max="6" width="4.57421875" style="0" hidden="1" customWidth="1"/>
    <col min="7" max="7" width="5.8515625" style="0" hidden="1" customWidth="1"/>
    <col min="8" max="8" width="3.7109375" style="0" hidden="1" customWidth="1"/>
    <col min="9" max="9" width="5.8515625" style="0" hidden="1" customWidth="1"/>
    <col min="10" max="10" width="8.140625" style="0" hidden="1" customWidth="1"/>
    <col min="11" max="11" width="7.140625" style="0" hidden="1" customWidth="1"/>
    <col min="12" max="12" width="7.00390625" style="0" hidden="1" customWidth="1"/>
    <col min="13" max="13" width="11.28125" style="0" customWidth="1"/>
    <col min="15" max="15" width="13.00390625" style="0" customWidth="1"/>
    <col min="16" max="16" width="0" style="0" hidden="1" customWidth="1"/>
    <col min="17" max="17" width="6.8515625" style="0" hidden="1" customWidth="1"/>
    <col min="18" max="18" width="4.57421875" style="0" hidden="1" customWidth="1"/>
    <col min="19" max="19" width="9.28125" style="0" bestFit="1" customWidth="1"/>
    <col min="23" max="23" width="14.57421875" style="0" customWidth="1"/>
    <col min="24" max="24" width="2.140625" style="0" customWidth="1"/>
    <col min="27" max="27" width="14.140625" style="0" customWidth="1"/>
    <col min="28" max="28" width="2.57421875" style="0" customWidth="1"/>
    <col min="31" max="31" width="13.00390625" style="0" customWidth="1"/>
  </cols>
  <sheetData>
    <row r="1" spans="1:19" s="33" customFormat="1" ht="12.75">
      <c r="A1" s="127" t="s">
        <v>423</v>
      </c>
      <c r="R1" s="128"/>
      <c r="S1" s="129"/>
    </row>
    <row r="2" spans="1:19" s="33" customFormat="1" ht="12.75">
      <c r="A2" s="33" t="s">
        <v>424</v>
      </c>
      <c r="R2" s="128"/>
      <c r="S2" s="129"/>
    </row>
    <row r="3" spans="1:19" s="33" customFormat="1" ht="12.75">
      <c r="A3" s="33" t="s">
        <v>425</v>
      </c>
      <c r="R3" s="128"/>
      <c r="S3" s="129"/>
    </row>
    <row r="4" spans="18:19" s="33" customFormat="1" ht="12.75">
      <c r="R4" s="128"/>
      <c r="S4" s="129"/>
    </row>
    <row r="5" spans="2:19" s="33" customFormat="1" ht="17.25">
      <c r="B5" s="130" t="s">
        <v>426</v>
      </c>
      <c r="C5" s="131"/>
      <c r="D5" s="132"/>
      <c r="E5" s="133"/>
      <c r="F5" s="134"/>
      <c r="G5" s="134"/>
      <c r="H5" s="134"/>
      <c r="I5" s="134"/>
      <c r="J5" s="134"/>
      <c r="K5" s="134"/>
      <c r="L5" s="135"/>
      <c r="M5" s="135"/>
      <c r="N5" s="135"/>
      <c r="O5" s="136"/>
      <c r="P5" s="137"/>
      <c r="R5" s="128"/>
      <c r="S5" s="129"/>
    </row>
    <row r="6" spans="2:19" s="33" customFormat="1" ht="15">
      <c r="B6" s="138" t="s">
        <v>427</v>
      </c>
      <c r="C6" s="131"/>
      <c r="D6" s="132"/>
      <c r="E6" s="133"/>
      <c r="F6" s="134"/>
      <c r="G6" s="134"/>
      <c r="H6" s="134"/>
      <c r="I6" s="134"/>
      <c r="J6" s="134"/>
      <c r="K6" s="134"/>
      <c r="L6" s="135"/>
      <c r="M6" s="135"/>
      <c r="N6" s="135"/>
      <c r="O6" s="136"/>
      <c r="P6" s="137"/>
      <c r="R6" s="128"/>
      <c r="S6" s="129"/>
    </row>
    <row r="7" spans="2:11" ht="27" customHeight="1">
      <c r="B7" s="139" t="s">
        <v>428</v>
      </c>
      <c r="C7" s="1"/>
      <c r="D7" s="1"/>
      <c r="E7" s="26"/>
      <c r="F7" s="13" t="s">
        <v>126</v>
      </c>
      <c r="G7" s="1"/>
      <c r="H7" s="1"/>
      <c r="I7" s="1"/>
      <c r="J7" s="1"/>
      <c r="K7" s="1"/>
    </row>
    <row r="8" spans="1:6" ht="13.5">
      <c r="A8" s="7" t="s">
        <v>280</v>
      </c>
      <c r="F8" s="13" t="s">
        <v>126</v>
      </c>
    </row>
    <row r="9" spans="1:17" ht="54" customHeight="1">
      <c r="A9" s="3" t="s">
        <v>281</v>
      </c>
      <c r="B9" s="3" t="s">
        <v>282</v>
      </c>
      <c r="C9" s="42" t="s">
        <v>238</v>
      </c>
      <c r="D9" s="47" t="s">
        <v>232</v>
      </c>
      <c r="E9" s="48" t="s">
        <v>233</v>
      </c>
      <c r="F9" s="49" t="s">
        <v>234</v>
      </c>
      <c r="G9" s="47" t="s">
        <v>232</v>
      </c>
      <c r="H9" s="48" t="s">
        <v>233</v>
      </c>
      <c r="I9" s="49" t="s">
        <v>234</v>
      </c>
      <c r="J9" s="28" t="s">
        <v>128</v>
      </c>
      <c r="M9" s="3" t="s">
        <v>235</v>
      </c>
      <c r="N9" s="3" t="s">
        <v>236</v>
      </c>
      <c r="O9" s="3" t="s">
        <v>237</v>
      </c>
      <c r="P9" s="22" t="s">
        <v>230</v>
      </c>
      <c r="Q9" s="12" t="s">
        <v>231</v>
      </c>
    </row>
    <row r="10" spans="1:18" ht="12.75">
      <c r="A10" s="140" t="s">
        <v>284</v>
      </c>
      <c r="B10" s="141"/>
      <c r="C10" s="4"/>
      <c r="D10" s="46"/>
      <c r="E10" s="15"/>
      <c r="F10" s="20"/>
      <c r="G10" s="116"/>
      <c r="H10" s="117"/>
      <c r="I10" s="62"/>
      <c r="J10" s="12"/>
      <c r="M10" s="21"/>
      <c r="N10" s="21"/>
      <c r="O10" s="21"/>
      <c r="P10" s="21"/>
      <c r="Q10" s="60"/>
      <c r="R10" s="16"/>
    </row>
    <row r="11" spans="1:18" ht="26.25" customHeight="1">
      <c r="A11" s="4">
        <v>2</v>
      </c>
      <c r="B11" s="37" t="s">
        <v>288</v>
      </c>
      <c r="C11" s="4"/>
      <c r="D11" s="43"/>
      <c r="E11" s="43"/>
      <c r="F11" s="43"/>
      <c r="G11" s="43"/>
      <c r="H11" s="43"/>
      <c r="I11" s="43"/>
      <c r="J11" s="44"/>
      <c r="K11" s="45"/>
      <c r="L11" s="71"/>
      <c r="M11" s="50"/>
      <c r="N11" s="51"/>
      <c r="O11" s="52"/>
      <c r="P11" s="21"/>
      <c r="Q11" s="60"/>
      <c r="R11" s="16"/>
    </row>
    <row r="12" spans="1:18" ht="15" customHeight="1">
      <c r="A12" s="4" t="s">
        <v>285</v>
      </c>
      <c r="B12" s="5" t="s">
        <v>289</v>
      </c>
      <c r="C12" s="29">
        <v>8</v>
      </c>
      <c r="D12" s="43">
        <v>1</v>
      </c>
      <c r="E12" s="43">
        <v>0.5</v>
      </c>
      <c r="F12" s="43">
        <v>0.25</v>
      </c>
      <c r="G12" s="43">
        <v>2</v>
      </c>
      <c r="H12" s="43">
        <v>5</v>
      </c>
      <c r="I12" s="43">
        <v>2.5</v>
      </c>
      <c r="J12" s="35">
        <v>33.78</v>
      </c>
      <c r="K12" s="36">
        <v>16.35</v>
      </c>
      <c r="L12" s="70">
        <v>10.54</v>
      </c>
      <c r="M12" s="50">
        <f aca="true" t="shared" si="0" ref="M12:M78">(D12*G12*J12)+(E12*H12*K12)+(F12*I12*L12)</f>
        <v>115.02250000000001</v>
      </c>
      <c r="N12" s="51">
        <f aca="true" t="shared" si="1" ref="N12:N67">M12*0.18</f>
        <v>20.704050000000002</v>
      </c>
      <c r="O12" s="52">
        <f aca="true" t="shared" si="2" ref="O12:O78">M12+N12</f>
        <v>135.72655</v>
      </c>
      <c r="P12" s="12">
        <v>120.71</v>
      </c>
      <c r="Q12" s="53">
        <f aca="true" t="shared" si="3" ref="Q12:Q67">O12/P12</f>
        <v>1.1244018722558198</v>
      </c>
      <c r="R12" s="16"/>
    </row>
    <row r="13" spans="1:18" ht="17.25" customHeight="1">
      <c r="A13" s="4" t="s">
        <v>287</v>
      </c>
      <c r="B13" s="5" t="s">
        <v>290</v>
      </c>
      <c r="C13" s="29">
        <v>8</v>
      </c>
      <c r="D13" s="43">
        <v>1</v>
      </c>
      <c r="E13" s="43">
        <v>0.5</v>
      </c>
      <c r="F13" s="43">
        <v>0.25</v>
      </c>
      <c r="G13" s="43">
        <v>2</v>
      </c>
      <c r="H13" s="43">
        <v>5</v>
      </c>
      <c r="I13" s="43">
        <v>2.5</v>
      </c>
      <c r="J13" s="35">
        <v>33.78</v>
      </c>
      <c r="K13" s="36">
        <v>16.35</v>
      </c>
      <c r="L13" s="70">
        <v>10.54</v>
      </c>
      <c r="M13" s="50">
        <f t="shared" si="0"/>
        <v>115.02250000000001</v>
      </c>
      <c r="N13" s="51">
        <f t="shared" si="1"/>
        <v>20.704050000000002</v>
      </c>
      <c r="O13" s="52">
        <f t="shared" si="2"/>
        <v>135.72655</v>
      </c>
      <c r="P13" s="12">
        <v>120.71</v>
      </c>
      <c r="Q13" s="53">
        <f t="shared" si="3"/>
        <v>1.1244018722558198</v>
      </c>
      <c r="R13" s="16"/>
    </row>
    <row r="14" spans="1:18" ht="13.5">
      <c r="A14" s="4" t="s">
        <v>291</v>
      </c>
      <c r="B14" s="5" t="s">
        <v>292</v>
      </c>
      <c r="C14" s="29">
        <v>8</v>
      </c>
      <c r="D14" s="43">
        <v>1</v>
      </c>
      <c r="E14" s="43">
        <v>0.5</v>
      </c>
      <c r="F14" s="43">
        <v>0.25</v>
      </c>
      <c r="G14" s="43">
        <v>2</v>
      </c>
      <c r="H14" s="43">
        <v>5</v>
      </c>
      <c r="I14" s="43">
        <v>2.5</v>
      </c>
      <c r="J14" s="35">
        <v>33.78</v>
      </c>
      <c r="K14" s="36">
        <v>16.35</v>
      </c>
      <c r="L14" s="70">
        <v>10.54</v>
      </c>
      <c r="M14" s="50">
        <f t="shared" si="0"/>
        <v>115.02250000000001</v>
      </c>
      <c r="N14" s="51">
        <f t="shared" si="1"/>
        <v>20.704050000000002</v>
      </c>
      <c r="O14" s="52">
        <f t="shared" si="2"/>
        <v>135.72655</v>
      </c>
      <c r="P14" s="12">
        <v>120.71</v>
      </c>
      <c r="Q14" s="53">
        <f t="shared" si="3"/>
        <v>1.1244018722558198</v>
      </c>
      <c r="R14" s="16"/>
    </row>
    <row r="15" spans="1:18" ht="13.5">
      <c r="A15" s="4" t="s">
        <v>293</v>
      </c>
      <c r="B15" s="5" t="s">
        <v>294</v>
      </c>
      <c r="C15" s="54">
        <v>8</v>
      </c>
      <c r="D15" s="43">
        <v>1</v>
      </c>
      <c r="E15" s="43">
        <v>0.5</v>
      </c>
      <c r="F15" s="43">
        <v>0.25</v>
      </c>
      <c r="G15" s="43">
        <v>2</v>
      </c>
      <c r="H15" s="43">
        <v>5</v>
      </c>
      <c r="I15" s="43">
        <v>2.5</v>
      </c>
      <c r="J15" s="35">
        <v>33.78</v>
      </c>
      <c r="K15" s="36">
        <v>16.35</v>
      </c>
      <c r="L15" s="70">
        <v>10.54</v>
      </c>
      <c r="M15" s="50">
        <f t="shared" si="0"/>
        <v>115.02250000000001</v>
      </c>
      <c r="N15" s="51">
        <f t="shared" si="1"/>
        <v>20.704050000000002</v>
      </c>
      <c r="O15" s="52">
        <f t="shared" si="2"/>
        <v>135.72655</v>
      </c>
      <c r="P15" s="12">
        <v>120.71</v>
      </c>
      <c r="Q15" s="53">
        <f t="shared" si="3"/>
        <v>1.1244018722558198</v>
      </c>
      <c r="R15" s="16"/>
    </row>
    <row r="16" spans="1:18" ht="13.5">
      <c r="A16" s="4" t="s">
        <v>295</v>
      </c>
      <c r="B16" s="5" t="s">
        <v>296</v>
      </c>
      <c r="C16" s="54">
        <v>9</v>
      </c>
      <c r="D16" s="43">
        <v>1</v>
      </c>
      <c r="E16" s="43">
        <v>1</v>
      </c>
      <c r="F16" s="43">
        <v>0.5</v>
      </c>
      <c r="G16" s="43">
        <v>5</v>
      </c>
      <c r="H16" s="43">
        <v>6</v>
      </c>
      <c r="I16" s="43">
        <v>2</v>
      </c>
      <c r="J16" s="35">
        <v>33.78</v>
      </c>
      <c r="K16" s="36">
        <v>16.35</v>
      </c>
      <c r="L16" s="70">
        <v>10.54</v>
      </c>
      <c r="M16" s="50">
        <f t="shared" si="0"/>
        <v>277.54</v>
      </c>
      <c r="N16" s="51">
        <f t="shared" si="1"/>
        <v>49.9572</v>
      </c>
      <c r="O16" s="52">
        <f t="shared" si="2"/>
        <v>327.4972</v>
      </c>
      <c r="P16" s="59">
        <f>120.71/8*9</f>
        <v>135.79874999999998</v>
      </c>
      <c r="Q16" s="53">
        <f t="shared" si="3"/>
        <v>2.411636336858771</v>
      </c>
      <c r="R16" s="16"/>
    </row>
    <row r="17" spans="1:18" ht="24.75" customHeight="1">
      <c r="A17" s="4" t="s">
        <v>297</v>
      </c>
      <c r="B17" s="37" t="s">
        <v>298</v>
      </c>
      <c r="C17" s="55"/>
      <c r="D17" s="43"/>
      <c r="E17" s="43"/>
      <c r="F17" s="43"/>
      <c r="G17" s="43"/>
      <c r="H17" s="43"/>
      <c r="I17" s="43"/>
      <c r="J17" s="44"/>
      <c r="K17" s="45"/>
      <c r="L17" s="71"/>
      <c r="M17" s="50"/>
      <c r="N17" s="51"/>
      <c r="O17" s="52"/>
      <c r="P17" s="21"/>
      <c r="Q17" s="60"/>
      <c r="R17" s="16"/>
    </row>
    <row r="18" spans="1:18" ht="13.5">
      <c r="A18" s="4" t="s">
        <v>299</v>
      </c>
      <c r="B18" s="5" t="s">
        <v>300</v>
      </c>
      <c r="C18" s="54">
        <v>11</v>
      </c>
      <c r="D18" s="43">
        <v>1</v>
      </c>
      <c r="E18" s="43">
        <v>1</v>
      </c>
      <c r="F18" s="43">
        <v>0.5</v>
      </c>
      <c r="G18" s="43">
        <v>2</v>
      </c>
      <c r="H18" s="43">
        <v>5</v>
      </c>
      <c r="I18" s="43">
        <v>4</v>
      </c>
      <c r="J18" s="35">
        <v>33.78</v>
      </c>
      <c r="K18" s="36">
        <v>16.35</v>
      </c>
      <c r="L18" s="70">
        <v>10.54</v>
      </c>
      <c r="M18" s="50">
        <f t="shared" si="0"/>
        <v>170.39</v>
      </c>
      <c r="N18" s="51">
        <f t="shared" si="1"/>
        <v>30.670199999999998</v>
      </c>
      <c r="O18" s="52">
        <f t="shared" si="2"/>
        <v>201.06019999999998</v>
      </c>
      <c r="P18" s="59">
        <f>120.71/8*11</f>
        <v>165.97625</v>
      </c>
      <c r="Q18" s="53">
        <f t="shared" si="3"/>
        <v>1.2113793389114407</v>
      </c>
      <c r="R18" s="16"/>
    </row>
    <row r="19" spans="1:18" ht="17.25" customHeight="1">
      <c r="A19" s="4" t="s">
        <v>301</v>
      </c>
      <c r="B19" s="5" t="s">
        <v>302</v>
      </c>
      <c r="C19" s="54">
        <v>11</v>
      </c>
      <c r="D19" s="43">
        <v>1</v>
      </c>
      <c r="E19" s="43">
        <v>1</v>
      </c>
      <c r="F19" s="43">
        <v>0.5</v>
      </c>
      <c r="G19" s="43">
        <v>2</v>
      </c>
      <c r="H19" s="43">
        <v>5</v>
      </c>
      <c r="I19" s="43">
        <v>4</v>
      </c>
      <c r="J19" s="35">
        <v>33.78</v>
      </c>
      <c r="K19" s="36">
        <v>16.35</v>
      </c>
      <c r="L19" s="70">
        <v>10.54</v>
      </c>
      <c r="M19" s="50">
        <f t="shared" si="0"/>
        <v>170.39</v>
      </c>
      <c r="N19" s="51">
        <f t="shared" si="1"/>
        <v>30.670199999999998</v>
      </c>
      <c r="O19" s="52">
        <f t="shared" si="2"/>
        <v>201.06019999999998</v>
      </c>
      <c r="P19" s="59">
        <f>120.71/8*11</f>
        <v>165.97625</v>
      </c>
      <c r="Q19" s="53">
        <f t="shared" si="3"/>
        <v>1.2113793389114407</v>
      </c>
      <c r="R19" s="16"/>
    </row>
    <row r="20" spans="1:18" ht="13.5">
      <c r="A20" s="4" t="s">
        <v>303</v>
      </c>
      <c r="B20" s="5" t="s">
        <v>304</v>
      </c>
      <c r="C20" s="54">
        <v>11</v>
      </c>
      <c r="D20" s="43">
        <v>1</v>
      </c>
      <c r="E20" s="43">
        <v>1</v>
      </c>
      <c r="F20" s="43">
        <v>0.5</v>
      </c>
      <c r="G20" s="43">
        <v>2</v>
      </c>
      <c r="H20" s="43">
        <v>5</v>
      </c>
      <c r="I20" s="43">
        <v>4</v>
      </c>
      <c r="J20" s="35">
        <v>33.78</v>
      </c>
      <c r="K20" s="36">
        <v>16.35</v>
      </c>
      <c r="L20" s="70">
        <v>10.54</v>
      </c>
      <c r="M20" s="50">
        <f t="shared" si="0"/>
        <v>170.39</v>
      </c>
      <c r="N20" s="51">
        <f t="shared" si="1"/>
        <v>30.670199999999998</v>
      </c>
      <c r="O20" s="52">
        <f t="shared" si="2"/>
        <v>201.06019999999998</v>
      </c>
      <c r="P20" s="59">
        <f>120.71/8*11</f>
        <v>165.97625</v>
      </c>
      <c r="Q20" s="53">
        <f t="shared" si="3"/>
        <v>1.2113793389114407</v>
      </c>
      <c r="R20" s="16"/>
    </row>
    <row r="21" spans="1:18" ht="13.5">
      <c r="A21" s="4" t="s">
        <v>305</v>
      </c>
      <c r="B21" s="5" t="s">
        <v>306</v>
      </c>
      <c r="C21" s="54">
        <v>11</v>
      </c>
      <c r="D21" s="43">
        <v>1</v>
      </c>
      <c r="E21" s="43">
        <v>1</v>
      </c>
      <c r="F21" s="43">
        <v>0.5</v>
      </c>
      <c r="G21" s="43">
        <v>2</v>
      </c>
      <c r="H21" s="43">
        <v>5</v>
      </c>
      <c r="I21" s="43">
        <v>4</v>
      </c>
      <c r="J21" s="35">
        <v>33.78</v>
      </c>
      <c r="K21" s="36">
        <v>16.35</v>
      </c>
      <c r="L21" s="70">
        <v>10.54</v>
      </c>
      <c r="M21" s="50">
        <f t="shared" si="0"/>
        <v>170.39</v>
      </c>
      <c r="N21" s="51">
        <f t="shared" si="1"/>
        <v>30.670199999999998</v>
      </c>
      <c r="O21" s="52">
        <f t="shared" si="2"/>
        <v>201.06019999999998</v>
      </c>
      <c r="P21" s="59">
        <f>120.71/8*11</f>
        <v>165.97625</v>
      </c>
      <c r="Q21" s="53">
        <f t="shared" si="3"/>
        <v>1.2113793389114407</v>
      </c>
      <c r="R21" s="16"/>
    </row>
    <row r="22" spans="1:18" ht="13.5">
      <c r="A22" s="4" t="s">
        <v>307</v>
      </c>
      <c r="B22" s="37" t="s">
        <v>309</v>
      </c>
      <c r="C22" s="55"/>
      <c r="D22" s="43"/>
      <c r="E22" s="43"/>
      <c r="F22" s="43"/>
      <c r="G22" s="43"/>
      <c r="H22" s="43"/>
      <c r="I22" s="43"/>
      <c r="J22" s="44"/>
      <c r="K22" s="45"/>
      <c r="L22" s="71"/>
      <c r="M22" s="50"/>
      <c r="N22" s="51"/>
      <c r="O22" s="52"/>
      <c r="P22" s="21"/>
      <c r="Q22" s="60"/>
      <c r="R22" s="16"/>
    </row>
    <row r="23" spans="1:18" ht="13.5">
      <c r="A23" s="4" t="s">
        <v>308</v>
      </c>
      <c r="B23" s="5" t="s">
        <v>292</v>
      </c>
      <c r="C23" s="54">
        <v>4</v>
      </c>
      <c r="D23" s="43">
        <v>1</v>
      </c>
      <c r="E23" s="43">
        <v>1</v>
      </c>
      <c r="F23" s="43">
        <v>0.5</v>
      </c>
      <c r="G23" s="43">
        <v>3</v>
      </c>
      <c r="H23" s="43">
        <v>4</v>
      </c>
      <c r="I23" s="43">
        <v>1</v>
      </c>
      <c r="J23" s="35">
        <v>33.78</v>
      </c>
      <c r="K23" s="36">
        <v>16.35</v>
      </c>
      <c r="L23" s="70">
        <v>10.54</v>
      </c>
      <c r="M23" s="50">
        <f t="shared" si="0"/>
        <v>172.01000000000002</v>
      </c>
      <c r="N23" s="51">
        <f t="shared" si="1"/>
        <v>30.961800000000004</v>
      </c>
      <c r="O23" s="52">
        <f t="shared" si="2"/>
        <v>202.97180000000003</v>
      </c>
      <c r="P23" s="59">
        <f>120.71/2</f>
        <v>60.355</v>
      </c>
      <c r="Q23" s="53">
        <f t="shared" si="3"/>
        <v>3.3629657857675426</v>
      </c>
      <c r="R23" s="16"/>
    </row>
    <row r="24" spans="1:18" ht="13.5">
      <c r="A24" s="4" t="s">
        <v>310</v>
      </c>
      <c r="B24" s="37" t="s">
        <v>312</v>
      </c>
      <c r="C24" s="55"/>
      <c r="D24" s="43"/>
      <c r="E24" s="43"/>
      <c r="F24" s="43"/>
      <c r="G24" s="43"/>
      <c r="H24" s="43"/>
      <c r="I24" s="43"/>
      <c r="J24" s="44"/>
      <c r="K24" s="45"/>
      <c r="L24" s="71"/>
      <c r="M24" s="50"/>
      <c r="N24" s="51"/>
      <c r="O24" s="52"/>
      <c r="P24" s="21"/>
      <c r="Q24" s="60"/>
      <c r="R24" s="16"/>
    </row>
    <row r="25" spans="1:18" ht="13.5">
      <c r="A25" s="4" t="s">
        <v>311</v>
      </c>
      <c r="B25" s="5" t="s">
        <v>313</v>
      </c>
      <c r="C25" s="54">
        <v>6.5</v>
      </c>
      <c r="D25" s="43">
        <v>1</v>
      </c>
      <c r="E25" s="43">
        <v>1</v>
      </c>
      <c r="F25" s="43">
        <v>0.5</v>
      </c>
      <c r="G25" s="43">
        <v>3.5</v>
      </c>
      <c r="H25" s="43">
        <v>6.5</v>
      </c>
      <c r="I25" s="43">
        <v>2</v>
      </c>
      <c r="J25" s="35">
        <v>33.78</v>
      </c>
      <c r="K25" s="36">
        <v>16.35</v>
      </c>
      <c r="L25" s="70">
        <v>10.54</v>
      </c>
      <c r="M25" s="50">
        <f t="shared" si="0"/>
        <v>235.045</v>
      </c>
      <c r="N25" s="51">
        <f t="shared" si="1"/>
        <v>42.308099999999996</v>
      </c>
      <c r="O25" s="52">
        <f t="shared" si="2"/>
        <v>277.3531</v>
      </c>
      <c r="P25" s="59">
        <f>P23/4*6.5</f>
        <v>98.076875</v>
      </c>
      <c r="Q25" s="53">
        <f t="shared" si="3"/>
        <v>2.827915347017327</v>
      </c>
      <c r="R25" s="16"/>
    </row>
    <row r="26" spans="1:18" ht="15" customHeight="1">
      <c r="A26" s="4" t="s">
        <v>314</v>
      </c>
      <c r="B26" s="37" t="s">
        <v>316</v>
      </c>
      <c r="C26" s="56"/>
      <c r="D26" s="43"/>
      <c r="E26" s="43"/>
      <c r="F26" s="43"/>
      <c r="G26" s="43"/>
      <c r="H26" s="43"/>
      <c r="I26" s="43"/>
      <c r="J26" s="44"/>
      <c r="K26" s="45"/>
      <c r="L26" s="71"/>
      <c r="M26" s="50"/>
      <c r="N26" s="51"/>
      <c r="O26" s="52"/>
      <c r="P26" s="21"/>
      <c r="Q26" s="60"/>
      <c r="R26" s="16"/>
    </row>
    <row r="27" spans="1:18" ht="13.5">
      <c r="A27" s="4" t="s">
        <v>315</v>
      </c>
      <c r="B27" s="5" t="s">
        <v>313</v>
      </c>
      <c r="C27" s="54">
        <v>8</v>
      </c>
      <c r="D27" s="43">
        <v>1</v>
      </c>
      <c r="E27" s="43">
        <v>2</v>
      </c>
      <c r="F27" s="43">
        <v>1</v>
      </c>
      <c r="G27" s="43">
        <v>2.5</v>
      </c>
      <c r="H27" s="43">
        <v>4</v>
      </c>
      <c r="I27" s="43">
        <v>2.5</v>
      </c>
      <c r="J27" s="35">
        <v>33.78</v>
      </c>
      <c r="K27" s="36">
        <v>16.35</v>
      </c>
      <c r="L27" s="70">
        <v>10.54</v>
      </c>
      <c r="M27" s="50">
        <f t="shared" si="0"/>
        <v>241.6</v>
      </c>
      <c r="N27" s="51">
        <f t="shared" si="1"/>
        <v>43.488</v>
      </c>
      <c r="O27" s="52">
        <f t="shared" si="2"/>
        <v>285.08799999999997</v>
      </c>
      <c r="P27" s="12">
        <v>120.71</v>
      </c>
      <c r="Q27" s="53">
        <f t="shared" si="3"/>
        <v>2.361759589097838</v>
      </c>
      <c r="R27" s="16"/>
    </row>
    <row r="28" spans="1:18" ht="13.5">
      <c r="A28" s="4" t="s">
        <v>318</v>
      </c>
      <c r="B28" s="37" t="s">
        <v>320</v>
      </c>
      <c r="C28" s="55"/>
      <c r="D28" s="43"/>
      <c r="E28" s="43"/>
      <c r="F28" s="43"/>
      <c r="G28" s="43"/>
      <c r="H28" s="43"/>
      <c r="I28" s="43"/>
      <c r="J28" s="44"/>
      <c r="K28" s="45"/>
      <c r="L28" s="71"/>
      <c r="M28" s="50"/>
      <c r="N28" s="51"/>
      <c r="O28" s="52"/>
      <c r="P28" s="21"/>
      <c r="Q28" s="60"/>
      <c r="R28" s="16"/>
    </row>
    <row r="29" spans="1:18" ht="13.5">
      <c r="A29" s="4" t="s">
        <v>319</v>
      </c>
      <c r="B29" s="5" t="s">
        <v>321</v>
      </c>
      <c r="C29" s="54">
        <v>42</v>
      </c>
      <c r="D29" s="43">
        <v>1</v>
      </c>
      <c r="E29" s="43">
        <v>0.5</v>
      </c>
      <c r="F29" s="43">
        <v>0.25</v>
      </c>
      <c r="G29" s="43">
        <v>5</v>
      </c>
      <c r="H29" s="43">
        <v>13</v>
      </c>
      <c r="I29" s="43">
        <v>27</v>
      </c>
      <c r="J29" s="35">
        <v>33.78</v>
      </c>
      <c r="K29" s="36">
        <v>16.35</v>
      </c>
      <c r="L29" s="70">
        <v>10.54</v>
      </c>
      <c r="M29" s="50">
        <f t="shared" si="0"/>
        <v>346.32</v>
      </c>
      <c r="N29" s="51">
        <f t="shared" si="1"/>
        <v>62.337599999999995</v>
      </c>
      <c r="O29" s="52">
        <f t="shared" si="2"/>
        <v>408.6576</v>
      </c>
      <c r="P29" s="61">
        <f>P27/8*42</f>
        <v>633.7275</v>
      </c>
      <c r="Q29" s="53">
        <f t="shared" si="3"/>
        <v>0.6448475093790312</v>
      </c>
      <c r="R29" s="16"/>
    </row>
    <row r="30" spans="1:18" ht="15" customHeight="1">
      <c r="A30" s="4" t="s">
        <v>322</v>
      </c>
      <c r="B30" s="37" t="s">
        <v>324</v>
      </c>
      <c r="C30" s="55"/>
      <c r="D30" s="43"/>
      <c r="E30" s="43"/>
      <c r="F30" s="43"/>
      <c r="G30" s="43"/>
      <c r="H30" s="43"/>
      <c r="I30" s="43"/>
      <c r="J30" s="44"/>
      <c r="K30" s="45"/>
      <c r="L30" s="71"/>
      <c r="M30" s="50"/>
      <c r="N30" s="51"/>
      <c r="O30" s="52"/>
      <c r="P30" s="21"/>
      <c r="Q30" s="60"/>
      <c r="R30" s="16"/>
    </row>
    <row r="31" spans="1:18" ht="13.5">
      <c r="A31" s="4" t="s">
        <v>323</v>
      </c>
      <c r="B31" s="5" t="s">
        <v>325</v>
      </c>
      <c r="C31" s="58">
        <v>34.5</v>
      </c>
      <c r="D31" s="43">
        <v>1</v>
      </c>
      <c r="E31" s="43">
        <v>0.5</v>
      </c>
      <c r="F31" s="43">
        <v>0.25</v>
      </c>
      <c r="G31" s="43">
        <v>5</v>
      </c>
      <c r="H31" s="43">
        <v>13</v>
      </c>
      <c r="I31" s="43">
        <v>27</v>
      </c>
      <c r="J31" s="35">
        <v>33.78</v>
      </c>
      <c r="K31" s="36">
        <v>16.35</v>
      </c>
      <c r="L31" s="70">
        <v>10.54</v>
      </c>
      <c r="M31" s="50">
        <f t="shared" si="0"/>
        <v>346.32</v>
      </c>
      <c r="N31" s="51">
        <f t="shared" si="1"/>
        <v>62.337599999999995</v>
      </c>
      <c r="O31" s="52">
        <f t="shared" si="2"/>
        <v>408.6576</v>
      </c>
      <c r="P31" s="59">
        <f>P27/8*34.5</f>
        <v>520.561875</v>
      </c>
      <c r="Q31" s="53">
        <f t="shared" si="3"/>
        <v>0.7850317505483858</v>
      </c>
      <c r="R31" s="16"/>
    </row>
    <row r="32" spans="1:18" ht="13.5">
      <c r="A32" s="4" t="s">
        <v>326</v>
      </c>
      <c r="B32" s="37" t="s">
        <v>328</v>
      </c>
      <c r="C32" s="55"/>
      <c r="D32" s="43"/>
      <c r="E32" s="43"/>
      <c r="F32" s="43"/>
      <c r="G32" s="43"/>
      <c r="H32" s="43"/>
      <c r="I32" s="43"/>
      <c r="J32" s="44"/>
      <c r="K32" s="45"/>
      <c r="L32" s="71"/>
      <c r="M32" s="50"/>
      <c r="N32" s="51"/>
      <c r="O32" s="52"/>
      <c r="P32" s="21"/>
      <c r="Q32" s="60"/>
      <c r="R32" s="16"/>
    </row>
    <row r="33" spans="1:18" ht="13.5">
      <c r="A33" s="4" t="s">
        <v>327</v>
      </c>
      <c r="B33" s="5" t="s">
        <v>41</v>
      </c>
      <c r="C33" s="54">
        <v>20</v>
      </c>
      <c r="D33" s="43">
        <v>1</v>
      </c>
      <c r="E33" s="43">
        <v>1</v>
      </c>
      <c r="F33" s="43">
        <v>0.5</v>
      </c>
      <c r="G33" s="43">
        <v>1</v>
      </c>
      <c r="H33" s="43">
        <v>2.5</v>
      </c>
      <c r="I33" s="43">
        <v>1</v>
      </c>
      <c r="J33" s="35">
        <v>33.78</v>
      </c>
      <c r="K33" s="36">
        <v>16.35</v>
      </c>
      <c r="L33" s="70">
        <v>10.54</v>
      </c>
      <c r="M33" s="50">
        <f t="shared" si="0"/>
        <v>79.925</v>
      </c>
      <c r="N33" s="51">
        <f t="shared" si="1"/>
        <v>14.3865</v>
      </c>
      <c r="O33" s="52">
        <f t="shared" si="2"/>
        <v>94.3115</v>
      </c>
      <c r="P33" s="59">
        <f>P27/8*20</f>
        <v>301.775</v>
      </c>
      <c r="Q33" s="53">
        <f t="shared" si="3"/>
        <v>0.312522574765968</v>
      </c>
      <c r="R33" s="16"/>
    </row>
    <row r="34" spans="1:18" ht="15.75" customHeight="1">
      <c r="A34" s="4" t="s">
        <v>329</v>
      </c>
      <c r="B34" s="37" t="s">
        <v>331</v>
      </c>
      <c r="C34" s="57"/>
      <c r="D34" s="43"/>
      <c r="E34" s="43"/>
      <c r="F34" s="43"/>
      <c r="G34" s="43"/>
      <c r="H34" s="43"/>
      <c r="I34" s="43"/>
      <c r="J34" s="44"/>
      <c r="K34" s="45"/>
      <c r="L34" s="71"/>
      <c r="M34" s="50"/>
      <c r="N34" s="51"/>
      <c r="O34" s="52"/>
      <c r="P34" s="21"/>
      <c r="Q34" s="60"/>
      <c r="R34" s="16"/>
    </row>
    <row r="35" spans="1:18" ht="13.5">
      <c r="A35" s="4" t="s">
        <v>330</v>
      </c>
      <c r="B35" s="5" t="s">
        <v>294</v>
      </c>
      <c r="C35" s="54">
        <v>28</v>
      </c>
      <c r="D35" s="43">
        <v>1</v>
      </c>
      <c r="E35" s="43">
        <v>2</v>
      </c>
      <c r="F35" s="43">
        <v>1</v>
      </c>
      <c r="G35" s="43">
        <v>2</v>
      </c>
      <c r="H35" s="43">
        <v>2.2</v>
      </c>
      <c r="I35" s="43">
        <v>24</v>
      </c>
      <c r="J35" s="35">
        <v>33.78</v>
      </c>
      <c r="K35" s="36">
        <v>16.35</v>
      </c>
      <c r="L35" s="70">
        <v>10.54</v>
      </c>
      <c r="M35" s="50">
        <f t="shared" si="0"/>
        <v>392.46</v>
      </c>
      <c r="N35" s="51">
        <f t="shared" si="1"/>
        <v>70.6428</v>
      </c>
      <c r="O35" s="52">
        <f t="shared" si="2"/>
        <v>463.1028</v>
      </c>
      <c r="P35" s="59">
        <f>P27/8*28</f>
        <v>422.48499999999996</v>
      </c>
      <c r="Q35" s="53">
        <f t="shared" si="3"/>
        <v>1.0961402179959052</v>
      </c>
      <c r="R35" s="16"/>
    </row>
    <row r="36" spans="1:19" ht="13.5">
      <c r="A36" s="4" t="s">
        <v>332</v>
      </c>
      <c r="B36" s="5" t="s">
        <v>292</v>
      </c>
      <c r="C36" s="54">
        <v>28</v>
      </c>
      <c r="D36" s="43">
        <v>1</v>
      </c>
      <c r="E36" s="43">
        <v>2</v>
      </c>
      <c r="F36" s="43">
        <v>1</v>
      </c>
      <c r="G36" s="43">
        <v>2</v>
      </c>
      <c r="H36" s="43">
        <v>2.2</v>
      </c>
      <c r="I36" s="43">
        <v>24</v>
      </c>
      <c r="J36" s="35">
        <v>33.78</v>
      </c>
      <c r="K36" s="36">
        <v>16.35</v>
      </c>
      <c r="L36" s="70">
        <v>10.54</v>
      </c>
      <c r="M36" s="50">
        <f t="shared" si="0"/>
        <v>392.46</v>
      </c>
      <c r="N36" s="51">
        <f t="shared" si="1"/>
        <v>70.6428</v>
      </c>
      <c r="O36" s="52">
        <f t="shared" si="2"/>
        <v>463.1028</v>
      </c>
      <c r="P36" s="59">
        <v>422.49</v>
      </c>
      <c r="Q36" s="53">
        <f t="shared" si="3"/>
        <v>1.0961272456152809</v>
      </c>
      <c r="R36" s="16"/>
      <c r="S36" s="115"/>
    </row>
    <row r="37" spans="1:18" ht="15.75" customHeight="1">
      <c r="A37" s="30" t="s">
        <v>334</v>
      </c>
      <c r="B37" s="37" t="s">
        <v>364</v>
      </c>
      <c r="C37" s="58">
        <v>23.5</v>
      </c>
      <c r="D37" s="43">
        <v>1</v>
      </c>
      <c r="E37" s="43">
        <v>2</v>
      </c>
      <c r="F37" s="43">
        <v>1</v>
      </c>
      <c r="G37" s="43">
        <v>5</v>
      </c>
      <c r="H37" s="43">
        <v>5</v>
      </c>
      <c r="I37" s="43">
        <v>13.5</v>
      </c>
      <c r="J37" s="35">
        <v>33.78</v>
      </c>
      <c r="K37" s="36">
        <v>16.35</v>
      </c>
      <c r="L37" s="70">
        <v>10.54</v>
      </c>
      <c r="M37" s="50">
        <f t="shared" si="0"/>
        <v>474.68999999999994</v>
      </c>
      <c r="N37" s="51">
        <f t="shared" si="1"/>
        <v>85.44419999999998</v>
      </c>
      <c r="O37" s="52">
        <f t="shared" si="2"/>
        <v>560.1342</v>
      </c>
      <c r="P37" s="59">
        <f>P27/8*23.5</f>
        <v>354.585625</v>
      </c>
      <c r="Q37" s="53">
        <f t="shared" si="3"/>
        <v>1.5796867117780085</v>
      </c>
      <c r="R37" s="16"/>
    </row>
    <row r="38" spans="1:18" ht="14.25" customHeight="1">
      <c r="A38" s="30">
        <v>12</v>
      </c>
      <c r="B38" s="37" t="s">
        <v>129</v>
      </c>
      <c r="C38" s="10">
        <v>3</v>
      </c>
      <c r="D38" s="43">
        <v>1</v>
      </c>
      <c r="E38" s="43">
        <v>1</v>
      </c>
      <c r="F38" s="43">
        <v>0.5</v>
      </c>
      <c r="G38" s="43">
        <v>1</v>
      </c>
      <c r="H38" s="43">
        <v>2.5</v>
      </c>
      <c r="I38" s="43">
        <v>1</v>
      </c>
      <c r="J38" s="35">
        <v>33.78</v>
      </c>
      <c r="K38" s="36">
        <v>16.35</v>
      </c>
      <c r="L38" s="70">
        <v>10.54</v>
      </c>
      <c r="M38" s="50">
        <f t="shared" si="0"/>
        <v>79.925</v>
      </c>
      <c r="N38" s="51">
        <f t="shared" si="1"/>
        <v>14.3865</v>
      </c>
      <c r="O38" s="52">
        <f t="shared" si="2"/>
        <v>94.3115</v>
      </c>
      <c r="P38" s="12">
        <v>71.26</v>
      </c>
      <c r="Q38" s="53">
        <f t="shared" si="3"/>
        <v>1.3234844232388434</v>
      </c>
      <c r="R38" s="16"/>
    </row>
    <row r="39" spans="1:18" ht="13.5">
      <c r="A39" s="140" t="s">
        <v>333</v>
      </c>
      <c r="B39" s="141"/>
      <c r="C39" s="18"/>
      <c r="D39" s="43"/>
      <c r="E39" s="43"/>
      <c r="F39" s="43"/>
      <c r="G39" s="43"/>
      <c r="H39" s="43"/>
      <c r="I39" s="43"/>
      <c r="J39" s="44"/>
      <c r="K39" s="45"/>
      <c r="L39" s="71"/>
      <c r="M39" s="50"/>
      <c r="N39" s="51"/>
      <c r="O39" s="52"/>
      <c r="P39" s="21"/>
      <c r="Q39" s="60"/>
      <c r="R39" s="16"/>
    </row>
    <row r="40" spans="1:17" ht="13.5">
      <c r="A40" s="4">
        <v>13</v>
      </c>
      <c r="B40" s="37" t="s">
        <v>335</v>
      </c>
      <c r="C40" s="18"/>
      <c r="D40" s="43"/>
      <c r="E40" s="43"/>
      <c r="F40" s="43"/>
      <c r="G40" s="43"/>
      <c r="H40" s="43"/>
      <c r="I40" s="43"/>
      <c r="J40" s="44"/>
      <c r="K40" s="45"/>
      <c r="L40" s="71"/>
      <c r="M40" s="50"/>
      <c r="N40" s="51"/>
      <c r="O40" s="52"/>
      <c r="P40" s="21"/>
      <c r="Q40" s="60"/>
    </row>
    <row r="41" spans="1:17" ht="13.5">
      <c r="A41" s="4" t="s">
        <v>79</v>
      </c>
      <c r="B41" s="5" t="s">
        <v>336</v>
      </c>
      <c r="C41" s="29">
        <v>8</v>
      </c>
      <c r="D41" s="43">
        <v>1</v>
      </c>
      <c r="E41" s="43">
        <v>1</v>
      </c>
      <c r="F41" s="43">
        <v>0.5</v>
      </c>
      <c r="G41" s="43">
        <v>1.5</v>
      </c>
      <c r="H41" s="43">
        <v>3</v>
      </c>
      <c r="I41" s="43">
        <v>3.5</v>
      </c>
      <c r="J41" s="35">
        <v>33.78</v>
      </c>
      <c r="K41" s="36">
        <v>16.35</v>
      </c>
      <c r="L41" s="70">
        <v>10.54</v>
      </c>
      <c r="M41" s="50">
        <f t="shared" si="0"/>
        <v>118.16499999999999</v>
      </c>
      <c r="N41" s="51">
        <f t="shared" si="1"/>
        <v>21.269699999999997</v>
      </c>
      <c r="O41" s="52">
        <f t="shared" si="2"/>
        <v>139.4347</v>
      </c>
      <c r="P41" s="12">
        <v>120.71</v>
      </c>
      <c r="Q41" s="53">
        <f t="shared" si="3"/>
        <v>1.1551213652555712</v>
      </c>
    </row>
    <row r="42" spans="1:17" ht="13.5">
      <c r="A42" s="4" t="s">
        <v>80</v>
      </c>
      <c r="B42" s="5" t="s">
        <v>292</v>
      </c>
      <c r="C42" s="29">
        <v>8</v>
      </c>
      <c r="D42" s="43">
        <v>1</v>
      </c>
      <c r="E42" s="43">
        <v>1</v>
      </c>
      <c r="F42" s="43">
        <v>0.5</v>
      </c>
      <c r="G42" s="43">
        <v>1.5</v>
      </c>
      <c r="H42" s="43">
        <v>3</v>
      </c>
      <c r="I42" s="43">
        <v>3.5</v>
      </c>
      <c r="J42" s="35">
        <v>33.78</v>
      </c>
      <c r="K42" s="36">
        <v>16.35</v>
      </c>
      <c r="L42" s="70">
        <v>10.54</v>
      </c>
      <c r="M42" s="50">
        <f t="shared" si="0"/>
        <v>118.16499999999999</v>
      </c>
      <c r="N42" s="51">
        <f t="shared" si="1"/>
        <v>21.269699999999997</v>
      </c>
      <c r="O42" s="52">
        <f t="shared" si="2"/>
        <v>139.4347</v>
      </c>
      <c r="P42" s="12">
        <v>120.71</v>
      </c>
      <c r="Q42" s="53">
        <f t="shared" si="3"/>
        <v>1.1551213652555712</v>
      </c>
    </row>
    <row r="43" spans="1:17" ht="13.5">
      <c r="A43" s="4" t="s">
        <v>81</v>
      </c>
      <c r="B43" s="5" t="s">
        <v>337</v>
      </c>
      <c r="C43" s="29">
        <v>8</v>
      </c>
      <c r="D43" s="43">
        <v>1</v>
      </c>
      <c r="E43" s="43">
        <v>1</v>
      </c>
      <c r="F43" s="43">
        <v>0.5</v>
      </c>
      <c r="G43" s="43">
        <v>1.5</v>
      </c>
      <c r="H43" s="43">
        <v>3</v>
      </c>
      <c r="I43" s="43">
        <v>3.5</v>
      </c>
      <c r="J43" s="35">
        <v>33.78</v>
      </c>
      <c r="K43" s="36">
        <v>16.35</v>
      </c>
      <c r="L43" s="70">
        <v>10.54</v>
      </c>
      <c r="M43" s="50">
        <f t="shared" si="0"/>
        <v>118.16499999999999</v>
      </c>
      <c r="N43" s="51">
        <f t="shared" si="1"/>
        <v>21.269699999999997</v>
      </c>
      <c r="O43" s="52">
        <f t="shared" si="2"/>
        <v>139.4347</v>
      </c>
      <c r="P43" s="12">
        <v>120.71</v>
      </c>
      <c r="Q43" s="53">
        <f t="shared" si="3"/>
        <v>1.1551213652555712</v>
      </c>
    </row>
    <row r="44" spans="1:17" ht="13.5">
      <c r="A44" s="4" t="s">
        <v>82</v>
      </c>
      <c r="B44" s="5" t="s">
        <v>338</v>
      </c>
      <c r="C44" s="29">
        <v>8</v>
      </c>
      <c r="D44" s="43">
        <v>1</v>
      </c>
      <c r="E44" s="43">
        <v>1</v>
      </c>
      <c r="F44" s="43">
        <v>0.5</v>
      </c>
      <c r="G44" s="43">
        <v>1.5</v>
      </c>
      <c r="H44" s="43">
        <v>3</v>
      </c>
      <c r="I44" s="43">
        <v>3.5</v>
      </c>
      <c r="J44" s="35">
        <v>33.78</v>
      </c>
      <c r="K44" s="36">
        <v>16.35</v>
      </c>
      <c r="L44" s="70">
        <v>10.54</v>
      </c>
      <c r="M44" s="50">
        <f t="shared" si="0"/>
        <v>118.16499999999999</v>
      </c>
      <c r="N44" s="51">
        <f t="shared" si="1"/>
        <v>21.269699999999997</v>
      </c>
      <c r="O44" s="52">
        <f t="shared" si="2"/>
        <v>139.4347</v>
      </c>
      <c r="P44" s="12">
        <v>120.71</v>
      </c>
      <c r="Q44" s="53">
        <f t="shared" si="3"/>
        <v>1.1551213652555712</v>
      </c>
    </row>
    <row r="45" spans="1:17" ht="13.5">
      <c r="A45" s="4" t="s">
        <v>83</v>
      </c>
      <c r="B45" s="5" t="s">
        <v>339</v>
      </c>
      <c r="C45" s="29">
        <v>8</v>
      </c>
      <c r="D45" s="43">
        <v>1</v>
      </c>
      <c r="E45" s="43">
        <v>1</v>
      </c>
      <c r="F45" s="43">
        <v>0.5</v>
      </c>
      <c r="G45" s="43">
        <v>1.5</v>
      </c>
      <c r="H45" s="43">
        <v>3</v>
      </c>
      <c r="I45" s="43">
        <v>3.5</v>
      </c>
      <c r="J45" s="35">
        <v>33.78</v>
      </c>
      <c r="K45" s="36">
        <v>16.35</v>
      </c>
      <c r="L45" s="70">
        <v>10.54</v>
      </c>
      <c r="M45" s="50">
        <f t="shared" si="0"/>
        <v>118.16499999999999</v>
      </c>
      <c r="N45" s="51">
        <f t="shared" si="1"/>
        <v>21.269699999999997</v>
      </c>
      <c r="O45" s="52">
        <f t="shared" si="2"/>
        <v>139.4347</v>
      </c>
      <c r="P45" s="12">
        <v>120.71</v>
      </c>
      <c r="Q45" s="53">
        <f t="shared" si="3"/>
        <v>1.1551213652555712</v>
      </c>
    </row>
    <row r="46" spans="1:17" ht="13.5">
      <c r="A46" s="4" t="s">
        <v>84</v>
      </c>
      <c r="B46" s="5" t="s">
        <v>340</v>
      </c>
      <c r="C46" s="29">
        <v>8</v>
      </c>
      <c r="D46" s="43">
        <v>1</v>
      </c>
      <c r="E46" s="43">
        <v>1</v>
      </c>
      <c r="F46" s="43">
        <v>0.5</v>
      </c>
      <c r="G46" s="43">
        <v>1.5</v>
      </c>
      <c r="H46" s="43">
        <v>3</v>
      </c>
      <c r="I46" s="43">
        <v>3.5</v>
      </c>
      <c r="J46" s="35">
        <v>33.78</v>
      </c>
      <c r="K46" s="36">
        <v>16.35</v>
      </c>
      <c r="L46" s="70">
        <v>10.54</v>
      </c>
      <c r="M46" s="50">
        <f t="shared" si="0"/>
        <v>118.16499999999999</v>
      </c>
      <c r="N46" s="51">
        <f t="shared" si="1"/>
        <v>21.269699999999997</v>
      </c>
      <c r="O46" s="52">
        <f t="shared" si="2"/>
        <v>139.4347</v>
      </c>
      <c r="P46" s="12">
        <v>120.71</v>
      </c>
      <c r="Q46" s="53">
        <f t="shared" si="3"/>
        <v>1.1551213652555712</v>
      </c>
    </row>
    <row r="47" spans="1:17" ht="13.5">
      <c r="A47" s="4" t="s">
        <v>85</v>
      </c>
      <c r="B47" s="5" t="s">
        <v>300</v>
      </c>
      <c r="C47" s="29">
        <v>8</v>
      </c>
      <c r="D47" s="43">
        <v>1</v>
      </c>
      <c r="E47" s="43">
        <v>1</v>
      </c>
      <c r="F47" s="43">
        <v>0.5</v>
      </c>
      <c r="G47" s="43">
        <v>1.5</v>
      </c>
      <c r="H47" s="43">
        <v>3</v>
      </c>
      <c r="I47" s="43">
        <v>3.5</v>
      </c>
      <c r="J47" s="35">
        <v>33.78</v>
      </c>
      <c r="K47" s="36">
        <v>16.35</v>
      </c>
      <c r="L47" s="70">
        <v>10.54</v>
      </c>
      <c r="M47" s="50">
        <f t="shared" si="0"/>
        <v>118.16499999999999</v>
      </c>
      <c r="N47" s="51">
        <f t="shared" si="1"/>
        <v>21.269699999999997</v>
      </c>
      <c r="O47" s="52">
        <f t="shared" si="2"/>
        <v>139.4347</v>
      </c>
      <c r="P47" s="12">
        <v>120.71</v>
      </c>
      <c r="Q47" s="53">
        <f t="shared" si="3"/>
        <v>1.1551213652555712</v>
      </c>
    </row>
    <row r="48" spans="1:17" ht="13.5">
      <c r="A48" s="4" t="s">
        <v>86</v>
      </c>
      <c r="B48" s="5" t="s">
        <v>341</v>
      </c>
      <c r="C48" s="29">
        <v>8</v>
      </c>
      <c r="D48" s="43">
        <v>1</v>
      </c>
      <c r="E48" s="43">
        <v>1</v>
      </c>
      <c r="F48" s="43">
        <v>0.5</v>
      </c>
      <c r="G48" s="43">
        <v>1.5</v>
      </c>
      <c r="H48" s="43">
        <v>3</v>
      </c>
      <c r="I48" s="43">
        <v>3.5</v>
      </c>
      <c r="J48" s="35">
        <v>33.78</v>
      </c>
      <c r="K48" s="36">
        <v>16.35</v>
      </c>
      <c r="L48" s="70">
        <v>10.54</v>
      </c>
      <c r="M48" s="50">
        <f t="shared" si="0"/>
        <v>118.16499999999999</v>
      </c>
      <c r="N48" s="51">
        <f t="shared" si="1"/>
        <v>21.269699999999997</v>
      </c>
      <c r="O48" s="52">
        <f t="shared" si="2"/>
        <v>139.4347</v>
      </c>
      <c r="P48" s="12">
        <v>120.71</v>
      </c>
      <c r="Q48" s="53">
        <f t="shared" si="3"/>
        <v>1.1551213652555712</v>
      </c>
    </row>
    <row r="49" spans="1:17" ht="13.5">
      <c r="A49" s="4">
        <v>14</v>
      </c>
      <c r="B49" s="37" t="s">
        <v>342</v>
      </c>
      <c r="C49" s="4"/>
      <c r="D49" s="43"/>
      <c r="E49" s="43"/>
      <c r="F49" s="43"/>
      <c r="G49" s="43"/>
      <c r="H49" s="43"/>
      <c r="I49" s="43"/>
      <c r="J49" s="44"/>
      <c r="K49" s="45"/>
      <c r="L49" s="71"/>
      <c r="M49" s="50"/>
      <c r="N49" s="51"/>
      <c r="O49" s="52"/>
      <c r="P49" s="21"/>
      <c r="Q49" s="60"/>
    </row>
    <row r="50" spans="1:18" ht="13.5">
      <c r="A50" s="122" t="s">
        <v>346</v>
      </c>
      <c r="B50" s="5" t="s">
        <v>343</v>
      </c>
      <c r="C50" s="29">
        <v>15</v>
      </c>
      <c r="D50" s="43">
        <v>1</v>
      </c>
      <c r="E50" s="43">
        <v>1</v>
      </c>
      <c r="F50" s="43">
        <v>0.5</v>
      </c>
      <c r="G50" s="43">
        <v>3.15</v>
      </c>
      <c r="H50" s="43">
        <v>5</v>
      </c>
      <c r="I50" s="43">
        <v>6.85</v>
      </c>
      <c r="J50" s="35">
        <v>33.78</v>
      </c>
      <c r="K50" s="36">
        <v>16.35</v>
      </c>
      <c r="L50" s="70">
        <v>10.54</v>
      </c>
      <c r="M50" s="50">
        <f t="shared" si="0"/>
        <v>224.25649999999996</v>
      </c>
      <c r="N50" s="51">
        <f t="shared" si="1"/>
        <v>40.36616999999999</v>
      </c>
      <c r="O50" s="52">
        <f t="shared" si="2"/>
        <v>264.62266999999997</v>
      </c>
      <c r="P50" s="59">
        <f>P48/8*15</f>
        <v>226.33124999999998</v>
      </c>
      <c r="Q50" s="53">
        <f t="shared" si="3"/>
        <v>1.1691830889459587</v>
      </c>
      <c r="R50" s="114"/>
    </row>
    <row r="51" spans="1:18" ht="13.5">
      <c r="A51" s="4" t="s">
        <v>349</v>
      </c>
      <c r="B51" s="5" t="s">
        <v>306</v>
      </c>
      <c r="C51" s="29">
        <v>15</v>
      </c>
      <c r="D51" s="43">
        <v>1</v>
      </c>
      <c r="E51" s="43">
        <v>1</v>
      </c>
      <c r="F51" s="43">
        <v>0.5</v>
      </c>
      <c r="G51" s="43">
        <v>3.15</v>
      </c>
      <c r="H51" s="43">
        <v>5</v>
      </c>
      <c r="I51" s="43">
        <v>6.85</v>
      </c>
      <c r="J51" s="35">
        <v>33.78</v>
      </c>
      <c r="K51" s="36">
        <v>16.35</v>
      </c>
      <c r="L51" s="70">
        <v>10.54</v>
      </c>
      <c r="M51" s="50">
        <f t="shared" si="0"/>
        <v>224.25649999999996</v>
      </c>
      <c r="N51" s="51">
        <f t="shared" si="1"/>
        <v>40.36616999999999</v>
      </c>
      <c r="O51" s="52">
        <f t="shared" si="2"/>
        <v>264.62266999999997</v>
      </c>
      <c r="P51" s="12">
        <v>226.33</v>
      </c>
      <c r="Q51" s="53">
        <f t="shared" si="3"/>
        <v>1.1691895462377941</v>
      </c>
      <c r="R51" s="114"/>
    </row>
    <row r="52" spans="1:17" ht="13.5">
      <c r="A52" s="4">
        <v>15</v>
      </c>
      <c r="B52" s="37" t="s">
        <v>344</v>
      </c>
      <c r="C52" s="4"/>
      <c r="D52" s="43"/>
      <c r="E52" s="43"/>
      <c r="F52" s="43"/>
      <c r="G52" s="43"/>
      <c r="H52" s="43"/>
      <c r="I52" s="43"/>
      <c r="J52" s="44"/>
      <c r="K52" s="45"/>
      <c r="L52" s="71"/>
      <c r="M52" s="50"/>
      <c r="N52" s="51"/>
      <c r="O52" s="52"/>
      <c r="P52" s="21"/>
      <c r="Q52" s="60"/>
    </row>
    <row r="53" spans="1:17" ht="13.5">
      <c r="A53" s="4" t="s">
        <v>130</v>
      </c>
      <c r="B53" s="5" t="s">
        <v>345</v>
      </c>
      <c r="C53" s="29">
        <v>23.5</v>
      </c>
      <c r="D53" s="43">
        <v>1</v>
      </c>
      <c r="E53" s="43">
        <v>2</v>
      </c>
      <c r="F53" s="43">
        <v>1</v>
      </c>
      <c r="G53" s="43">
        <v>5</v>
      </c>
      <c r="H53" s="43">
        <v>6</v>
      </c>
      <c r="I53" s="43">
        <v>11</v>
      </c>
      <c r="J53" s="35">
        <v>33.78</v>
      </c>
      <c r="K53" s="36">
        <v>16.35</v>
      </c>
      <c r="L53" s="70">
        <v>10.54</v>
      </c>
      <c r="M53" s="50">
        <f t="shared" si="0"/>
        <v>481.04</v>
      </c>
      <c r="N53" s="51">
        <f t="shared" si="1"/>
        <v>86.5872</v>
      </c>
      <c r="O53" s="52">
        <f t="shared" si="2"/>
        <v>567.6272</v>
      </c>
      <c r="P53" s="59"/>
      <c r="Q53" s="53" t="e">
        <f t="shared" si="3"/>
        <v>#DIV/0!</v>
      </c>
    </row>
    <row r="54" spans="1:17" ht="13.5">
      <c r="A54" s="4" t="s">
        <v>131</v>
      </c>
      <c r="B54" s="5" t="s">
        <v>292</v>
      </c>
      <c r="C54" s="29">
        <v>23.5</v>
      </c>
      <c r="D54" s="43">
        <v>1</v>
      </c>
      <c r="E54" s="43">
        <v>2</v>
      </c>
      <c r="F54" s="43">
        <v>1</v>
      </c>
      <c r="G54" s="43">
        <v>5</v>
      </c>
      <c r="H54" s="43">
        <v>6</v>
      </c>
      <c r="I54" s="43">
        <v>11</v>
      </c>
      <c r="J54" s="35">
        <v>33.78</v>
      </c>
      <c r="K54" s="36">
        <v>16.35</v>
      </c>
      <c r="L54" s="70">
        <v>10.54</v>
      </c>
      <c r="M54" s="50">
        <f t="shared" si="0"/>
        <v>481.04</v>
      </c>
      <c r="N54" s="51">
        <f t="shared" si="1"/>
        <v>86.5872</v>
      </c>
      <c r="O54" s="52">
        <f t="shared" si="2"/>
        <v>567.6272</v>
      </c>
      <c r="P54" s="12"/>
      <c r="Q54" s="53" t="e">
        <f t="shared" si="3"/>
        <v>#DIV/0!</v>
      </c>
    </row>
    <row r="55" spans="1:17" ht="13.5">
      <c r="A55" s="4">
        <v>16</v>
      </c>
      <c r="B55" s="37" t="s">
        <v>240</v>
      </c>
      <c r="C55" s="62">
        <v>16</v>
      </c>
      <c r="D55" s="43">
        <v>1</v>
      </c>
      <c r="E55" s="43">
        <v>2</v>
      </c>
      <c r="F55" s="43">
        <v>1</v>
      </c>
      <c r="G55" s="43">
        <v>5</v>
      </c>
      <c r="H55" s="43">
        <v>6</v>
      </c>
      <c r="I55" s="43">
        <v>11</v>
      </c>
      <c r="J55" s="35">
        <v>33.78</v>
      </c>
      <c r="K55" s="36">
        <v>16.35</v>
      </c>
      <c r="L55" s="70">
        <v>10.54</v>
      </c>
      <c r="M55" s="50">
        <f>(D55*G55*J55)+(E55*H55*K55)+(F55*I55*L55)</f>
        <v>481.04</v>
      </c>
      <c r="N55" s="51">
        <f t="shared" si="1"/>
        <v>86.5872</v>
      </c>
      <c r="O55" s="52">
        <f>M55+N55</f>
        <v>567.6272</v>
      </c>
      <c r="P55" s="12">
        <v>214.05</v>
      </c>
      <c r="Q55" s="53">
        <f t="shared" si="3"/>
        <v>2.6518439616911937</v>
      </c>
    </row>
    <row r="56" spans="1:17" ht="13.5">
      <c r="A56" s="4">
        <v>17</v>
      </c>
      <c r="B56" s="37" t="s">
        <v>241</v>
      </c>
      <c r="C56" s="62">
        <v>11</v>
      </c>
      <c r="D56" s="43">
        <v>1</v>
      </c>
      <c r="E56" s="43">
        <v>2</v>
      </c>
      <c r="F56" s="43">
        <v>1</v>
      </c>
      <c r="G56" s="43">
        <v>5</v>
      </c>
      <c r="H56" s="43">
        <v>6</v>
      </c>
      <c r="I56" s="43">
        <v>11</v>
      </c>
      <c r="J56" s="35">
        <v>33.78</v>
      </c>
      <c r="K56" s="36">
        <v>16.35</v>
      </c>
      <c r="L56" s="70">
        <v>10.54</v>
      </c>
      <c r="M56" s="50">
        <f>(D56*G56*J56)+(E56*H56*K56)+(F56*I56*L56)</f>
        <v>481.04</v>
      </c>
      <c r="N56" s="51">
        <f t="shared" si="1"/>
        <v>86.5872</v>
      </c>
      <c r="O56" s="52">
        <f>M56+N56</f>
        <v>567.6272</v>
      </c>
      <c r="P56" s="12">
        <v>201.64</v>
      </c>
      <c r="Q56" s="53">
        <f t="shared" si="3"/>
        <v>2.8150525689347354</v>
      </c>
    </row>
    <row r="57" spans="1:17" ht="13.5">
      <c r="A57" s="4">
        <v>18</v>
      </c>
      <c r="B57" s="37" t="s">
        <v>347</v>
      </c>
      <c r="C57" s="4"/>
      <c r="D57" s="43"/>
      <c r="E57" s="43"/>
      <c r="F57" s="43"/>
      <c r="G57" s="43"/>
      <c r="H57" s="43"/>
      <c r="I57" s="43"/>
      <c r="J57" s="44"/>
      <c r="K57" s="45"/>
      <c r="L57" s="71"/>
      <c r="M57" s="50"/>
      <c r="N57" s="51"/>
      <c r="O57" s="52"/>
      <c r="P57" s="21"/>
      <c r="Q57" s="60"/>
    </row>
    <row r="58" spans="1:17" ht="13.5">
      <c r="A58" s="4" t="s">
        <v>87</v>
      </c>
      <c r="B58" s="5" t="s">
        <v>348</v>
      </c>
      <c r="C58" s="29">
        <v>10</v>
      </c>
      <c r="D58" s="43">
        <v>1</v>
      </c>
      <c r="E58" s="43">
        <v>1</v>
      </c>
      <c r="F58" s="43">
        <v>0.5</v>
      </c>
      <c r="G58" s="43">
        <v>2</v>
      </c>
      <c r="H58" s="43">
        <v>5</v>
      </c>
      <c r="I58" s="43">
        <v>4</v>
      </c>
      <c r="J58" s="35">
        <v>33.78</v>
      </c>
      <c r="K58" s="36">
        <v>16.35</v>
      </c>
      <c r="L58" s="70">
        <v>10.54</v>
      </c>
      <c r="M58" s="50">
        <f t="shared" si="0"/>
        <v>170.39</v>
      </c>
      <c r="N58" s="51">
        <f t="shared" si="1"/>
        <v>30.670199999999998</v>
      </c>
      <c r="O58" s="52">
        <f t="shared" si="2"/>
        <v>201.06019999999998</v>
      </c>
      <c r="P58" s="59">
        <v>231.09</v>
      </c>
      <c r="Q58" s="53">
        <f t="shared" si="3"/>
        <v>0.8700514950884936</v>
      </c>
    </row>
    <row r="59" spans="1:17" ht="13.5">
      <c r="A59" s="4" t="s">
        <v>88</v>
      </c>
      <c r="B59" s="5" t="s">
        <v>350</v>
      </c>
      <c r="C59" s="29">
        <v>10</v>
      </c>
      <c r="D59" s="43">
        <v>1</v>
      </c>
      <c r="E59" s="43">
        <v>1</v>
      </c>
      <c r="F59" s="43">
        <v>0.5</v>
      </c>
      <c r="G59" s="43">
        <v>2</v>
      </c>
      <c r="H59" s="43">
        <v>5</v>
      </c>
      <c r="I59" s="43">
        <v>4</v>
      </c>
      <c r="J59" s="35">
        <v>33.78</v>
      </c>
      <c r="K59" s="36">
        <v>16.35</v>
      </c>
      <c r="L59" s="70">
        <v>10.54</v>
      </c>
      <c r="M59" s="50">
        <f t="shared" si="0"/>
        <v>170.39</v>
      </c>
      <c r="N59" s="51">
        <f t="shared" si="1"/>
        <v>30.670199999999998</v>
      </c>
      <c r="O59" s="52">
        <f t="shared" si="2"/>
        <v>201.06019999999998</v>
      </c>
      <c r="P59" s="12">
        <v>90.29</v>
      </c>
      <c r="Q59" s="53">
        <f t="shared" si="3"/>
        <v>2.226826891128585</v>
      </c>
    </row>
    <row r="60" spans="1:17" ht="13.5">
      <c r="A60" s="4" t="s">
        <v>89</v>
      </c>
      <c r="B60" s="5" t="s">
        <v>351</v>
      </c>
      <c r="C60" s="29">
        <v>10</v>
      </c>
      <c r="D60" s="43">
        <v>1</v>
      </c>
      <c r="E60" s="43">
        <v>1</v>
      </c>
      <c r="F60" s="43">
        <v>0.5</v>
      </c>
      <c r="G60" s="43">
        <v>2</v>
      </c>
      <c r="H60" s="43">
        <v>5</v>
      </c>
      <c r="I60" s="43">
        <v>4</v>
      </c>
      <c r="J60" s="35">
        <v>33.78</v>
      </c>
      <c r="K60" s="36">
        <v>16.35</v>
      </c>
      <c r="L60" s="70">
        <v>10.54</v>
      </c>
      <c r="M60" s="50">
        <f t="shared" si="0"/>
        <v>170.39</v>
      </c>
      <c r="N60" s="51">
        <f t="shared" si="1"/>
        <v>30.670199999999998</v>
      </c>
      <c r="O60" s="52">
        <f t="shared" si="2"/>
        <v>201.06019999999998</v>
      </c>
      <c r="P60" s="12"/>
      <c r="Q60" s="53" t="e">
        <f t="shared" si="3"/>
        <v>#DIV/0!</v>
      </c>
    </row>
    <row r="61" spans="1:17" ht="13.5">
      <c r="A61" s="4" t="s">
        <v>90</v>
      </c>
      <c r="B61" s="5" t="s">
        <v>352</v>
      </c>
      <c r="C61" s="29">
        <v>10</v>
      </c>
      <c r="D61" s="43">
        <v>1</v>
      </c>
      <c r="E61" s="43">
        <v>1</v>
      </c>
      <c r="F61" s="43">
        <v>0.5</v>
      </c>
      <c r="G61" s="43">
        <v>2</v>
      </c>
      <c r="H61" s="43">
        <v>5</v>
      </c>
      <c r="I61" s="43">
        <v>4</v>
      </c>
      <c r="J61" s="35">
        <v>33.78</v>
      </c>
      <c r="K61" s="36">
        <v>16.35</v>
      </c>
      <c r="L61" s="70">
        <v>10.54</v>
      </c>
      <c r="M61" s="50">
        <f t="shared" si="0"/>
        <v>170.39</v>
      </c>
      <c r="N61" s="51">
        <f t="shared" si="1"/>
        <v>30.670199999999998</v>
      </c>
      <c r="O61" s="52">
        <f t="shared" si="2"/>
        <v>201.06019999999998</v>
      </c>
      <c r="P61" s="12"/>
      <c r="Q61" s="53" t="e">
        <f t="shared" si="3"/>
        <v>#DIV/0!</v>
      </c>
    </row>
    <row r="62" spans="1:17" ht="13.5">
      <c r="A62" s="4" t="s">
        <v>91</v>
      </c>
      <c r="B62" s="5" t="s">
        <v>353</v>
      </c>
      <c r="C62" s="29">
        <v>10</v>
      </c>
      <c r="D62" s="43">
        <v>1</v>
      </c>
      <c r="E62" s="43">
        <v>1</v>
      </c>
      <c r="F62" s="43">
        <v>0.5</v>
      </c>
      <c r="G62" s="43">
        <v>2</v>
      </c>
      <c r="H62" s="43">
        <v>5</v>
      </c>
      <c r="I62" s="43">
        <v>4</v>
      </c>
      <c r="J62" s="35">
        <v>33.78</v>
      </c>
      <c r="K62" s="36">
        <v>16.35</v>
      </c>
      <c r="L62" s="70">
        <v>10.54</v>
      </c>
      <c r="M62" s="50">
        <f t="shared" si="0"/>
        <v>170.39</v>
      </c>
      <c r="N62" s="51">
        <f t="shared" si="1"/>
        <v>30.670199999999998</v>
      </c>
      <c r="O62" s="52">
        <f t="shared" si="2"/>
        <v>201.06019999999998</v>
      </c>
      <c r="P62" s="12"/>
      <c r="Q62" s="53" t="e">
        <f t="shared" si="3"/>
        <v>#DIV/0!</v>
      </c>
    </row>
    <row r="63" spans="1:17" ht="27" customHeight="1">
      <c r="A63" s="4">
        <v>19</v>
      </c>
      <c r="B63" s="37" t="s">
        <v>42</v>
      </c>
      <c r="C63" s="29">
        <v>10</v>
      </c>
      <c r="D63" s="43">
        <v>1</v>
      </c>
      <c r="E63" s="43">
        <v>2</v>
      </c>
      <c r="F63" s="43">
        <v>0.5</v>
      </c>
      <c r="G63" s="43">
        <v>2</v>
      </c>
      <c r="H63" s="43">
        <v>5.5</v>
      </c>
      <c r="I63" s="43">
        <v>2.5</v>
      </c>
      <c r="J63" s="35">
        <v>33.78</v>
      </c>
      <c r="K63" s="36">
        <v>16.35</v>
      </c>
      <c r="L63" s="70">
        <v>10.54</v>
      </c>
      <c r="M63" s="50">
        <f t="shared" si="0"/>
        <v>260.58500000000004</v>
      </c>
      <c r="N63" s="51">
        <f t="shared" si="1"/>
        <v>46.905300000000004</v>
      </c>
      <c r="O63" s="52">
        <f t="shared" si="2"/>
        <v>307.49030000000005</v>
      </c>
      <c r="P63" s="12"/>
      <c r="Q63" s="53" t="e">
        <f t="shared" si="3"/>
        <v>#DIV/0!</v>
      </c>
    </row>
    <row r="64" spans="1:17" ht="18.75" customHeight="1">
      <c r="A64" s="4">
        <v>20</v>
      </c>
      <c r="B64" s="37" t="s">
        <v>43</v>
      </c>
      <c r="C64" s="29">
        <v>10</v>
      </c>
      <c r="D64" s="43">
        <v>1</v>
      </c>
      <c r="E64" s="43">
        <v>2</v>
      </c>
      <c r="F64" s="43">
        <v>1</v>
      </c>
      <c r="G64" s="43">
        <v>7.5</v>
      </c>
      <c r="H64" s="43">
        <v>8</v>
      </c>
      <c r="I64" s="43">
        <v>5</v>
      </c>
      <c r="J64" s="35">
        <v>33.78</v>
      </c>
      <c r="K64" s="36">
        <v>16.35</v>
      </c>
      <c r="L64" s="70">
        <v>10.54</v>
      </c>
      <c r="M64" s="50">
        <f>(D64*G64*J64)+(E64*H64*K64)+(F64*I64*L64)</f>
        <v>567.6500000000001</v>
      </c>
      <c r="N64" s="51">
        <f t="shared" si="1"/>
        <v>102.177</v>
      </c>
      <c r="O64" s="52">
        <f>M64+N64</f>
        <v>669.8270000000001</v>
      </c>
      <c r="P64" s="12"/>
      <c r="Q64" s="53"/>
    </row>
    <row r="65" spans="1:17" ht="13.5">
      <c r="A65" s="4" t="s">
        <v>132</v>
      </c>
      <c r="B65" s="37" t="s">
        <v>354</v>
      </c>
      <c r="C65" s="4"/>
      <c r="D65" s="43"/>
      <c r="E65" s="43"/>
      <c r="F65" s="43"/>
      <c r="G65" s="43"/>
      <c r="H65" s="43"/>
      <c r="I65" s="43"/>
      <c r="J65" s="44"/>
      <c r="K65" s="45"/>
      <c r="L65" s="71"/>
      <c r="M65" s="50"/>
      <c r="N65" s="51"/>
      <c r="O65" s="52"/>
      <c r="P65" s="21"/>
      <c r="Q65" s="60"/>
    </row>
    <row r="66" spans="1:17" ht="13.5">
      <c r="A66" s="18" t="s">
        <v>277</v>
      </c>
      <c r="B66" s="11" t="s">
        <v>355</v>
      </c>
      <c r="C66" s="29">
        <v>26</v>
      </c>
      <c r="D66" s="43">
        <v>1</v>
      </c>
      <c r="E66" s="43">
        <v>2</v>
      </c>
      <c r="F66" s="43">
        <v>0.5</v>
      </c>
      <c r="G66" s="43">
        <v>4</v>
      </c>
      <c r="H66" s="43">
        <v>6.25</v>
      </c>
      <c r="I66" s="43">
        <v>17</v>
      </c>
      <c r="J66" s="35">
        <v>33.78</v>
      </c>
      <c r="K66" s="36">
        <v>16.35</v>
      </c>
      <c r="L66" s="70">
        <v>10.54</v>
      </c>
      <c r="M66" s="50">
        <f t="shared" si="0"/>
        <v>429.085</v>
      </c>
      <c r="N66" s="51">
        <f t="shared" si="1"/>
        <v>77.2353</v>
      </c>
      <c r="O66" s="52">
        <f t="shared" si="2"/>
        <v>506.3203</v>
      </c>
      <c r="P66" s="59">
        <v>214.59</v>
      </c>
      <c r="Q66" s="53">
        <f t="shared" si="3"/>
        <v>2.3594776084626496</v>
      </c>
    </row>
    <row r="67" spans="1:17" ht="13.5">
      <c r="A67" s="4" t="s">
        <v>278</v>
      </c>
      <c r="B67" s="5" t="s">
        <v>356</v>
      </c>
      <c r="C67" s="29">
        <v>26</v>
      </c>
      <c r="D67" s="43">
        <v>1</v>
      </c>
      <c r="E67" s="43">
        <v>2</v>
      </c>
      <c r="F67" s="43">
        <v>0.5</v>
      </c>
      <c r="G67" s="43">
        <v>4</v>
      </c>
      <c r="H67" s="43">
        <v>6.25</v>
      </c>
      <c r="I67" s="43">
        <v>17</v>
      </c>
      <c r="J67" s="35">
        <v>33.78</v>
      </c>
      <c r="K67" s="36">
        <v>16.35</v>
      </c>
      <c r="L67" s="70">
        <v>10.54</v>
      </c>
      <c r="M67" s="50">
        <f t="shared" si="0"/>
        <v>429.085</v>
      </c>
      <c r="N67" s="51">
        <f t="shared" si="1"/>
        <v>77.2353</v>
      </c>
      <c r="O67" s="52">
        <f t="shared" si="2"/>
        <v>506.3203</v>
      </c>
      <c r="P67" s="12">
        <v>416.07</v>
      </c>
      <c r="Q67" s="53">
        <f t="shared" si="3"/>
        <v>1.2169113370346336</v>
      </c>
    </row>
    <row r="68" spans="1:17" ht="13.5">
      <c r="A68" s="4" t="s">
        <v>279</v>
      </c>
      <c r="B68" s="5" t="s">
        <v>357</v>
      </c>
      <c r="C68" s="29">
        <v>26</v>
      </c>
      <c r="D68" s="43">
        <v>1</v>
      </c>
      <c r="E68" s="43">
        <v>2</v>
      </c>
      <c r="F68" s="43">
        <v>0.5</v>
      </c>
      <c r="G68" s="43">
        <v>4</v>
      </c>
      <c r="H68" s="43">
        <v>6.25</v>
      </c>
      <c r="I68" s="43">
        <v>17</v>
      </c>
      <c r="J68" s="35">
        <v>33.78</v>
      </c>
      <c r="K68" s="36">
        <v>16.35</v>
      </c>
      <c r="L68" s="70">
        <v>10.54</v>
      </c>
      <c r="M68" s="50">
        <f t="shared" si="0"/>
        <v>429.085</v>
      </c>
      <c r="N68" s="51">
        <f aca="true" t="shared" si="4" ref="N68:N147">M68*0.18</f>
        <v>77.2353</v>
      </c>
      <c r="O68" s="52">
        <f t="shared" si="2"/>
        <v>506.3203</v>
      </c>
      <c r="P68" s="12">
        <v>247.6</v>
      </c>
      <c r="Q68" s="53">
        <f aca="true" t="shared" si="5" ref="Q68:Q147">O68/P68</f>
        <v>2.0449123586429723</v>
      </c>
    </row>
    <row r="69" spans="1:18" ht="13.5">
      <c r="A69" s="4">
        <v>22</v>
      </c>
      <c r="B69" s="37" t="s">
        <v>133</v>
      </c>
      <c r="C69" s="62">
        <v>8</v>
      </c>
      <c r="D69" s="43">
        <v>1</v>
      </c>
      <c r="E69" s="43">
        <v>2</v>
      </c>
      <c r="F69" s="43">
        <v>1</v>
      </c>
      <c r="G69" s="43">
        <v>2</v>
      </c>
      <c r="H69" s="43">
        <v>5</v>
      </c>
      <c r="I69" s="43">
        <v>1</v>
      </c>
      <c r="J69" s="35">
        <v>33.78</v>
      </c>
      <c r="K69" s="36">
        <v>16.35</v>
      </c>
      <c r="L69" s="70">
        <v>10.54</v>
      </c>
      <c r="M69" s="50">
        <f>(D69*G69*J69)+(E69*H69*K69)+(F69*I69*L69)</f>
        <v>241.6</v>
      </c>
      <c r="N69" s="51">
        <f t="shared" si="4"/>
        <v>43.488</v>
      </c>
      <c r="O69" s="52">
        <f>M69+N69</f>
        <v>285.08799999999997</v>
      </c>
      <c r="P69" s="12">
        <v>97.39</v>
      </c>
      <c r="Q69" s="53">
        <f>O69/P69</f>
        <v>2.9272820618133273</v>
      </c>
      <c r="R69" s="114"/>
    </row>
    <row r="70" spans="1:18" ht="13.5">
      <c r="A70" s="4">
        <v>23</v>
      </c>
      <c r="B70" s="37" t="s">
        <v>134</v>
      </c>
      <c r="C70" s="62">
        <v>80</v>
      </c>
      <c r="D70" s="43">
        <v>1</v>
      </c>
      <c r="E70" s="43">
        <v>1</v>
      </c>
      <c r="F70" s="43">
        <v>1</v>
      </c>
      <c r="G70" s="43">
        <v>20</v>
      </c>
      <c r="H70" s="43">
        <v>48</v>
      </c>
      <c r="I70" s="43">
        <v>20</v>
      </c>
      <c r="J70" s="35">
        <v>33.78</v>
      </c>
      <c r="K70" s="36">
        <v>16.35</v>
      </c>
      <c r="L70" s="70">
        <v>10.54</v>
      </c>
      <c r="M70" s="50">
        <f>(D70*G70*J70)+(E70*H70*K70)+(F70*I70*L70)</f>
        <v>1671.2</v>
      </c>
      <c r="N70" s="51">
        <f t="shared" si="4"/>
        <v>300.816</v>
      </c>
      <c r="O70" s="52">
        <f>M70+N70</f>
        <v>1972.016</v>
      </c>
      <c r="P70" s="12">
        <v>120.71</v>
      </c>
      <c r="Q70" s="53">
        <f>O70/P70</f>
        <v>16.33680722392511</v>
      </c>
      <c r="R70" s="114"/>
    </row>
    <row r="71" spans="1:18" ht="13.5">
      <c r="A71" s="4">
        <v>24</v>
      </c>
      <c r="B71" s="37" t="s">
        <v>135</v>
      </c>
      <c r="C71" s="29">
        <v>28</v>
      </c>
      <c r="D71" s="43">
        <v>1</v>
      </c>
      <c r="E71" s="43">
        <v>1</v>
      </c>
      <c r="F71" s="43">
        <v>1</v>
      </c>
      <c r="G71" s="43">
        <v>5</v>
      </c>
      <c r="H71" s="43">
        <v>12</v>
      </c>
      <c r="I71" s="43">
        <v>11</v>
      </c>
      <c r="J71" s="35">
        <v>33.78</v>
      </c>
      <c r="K71" s="36">
        <v>16.35</v>
      </c>
      <c r="L71" s="70">
        <v>10.54</v>
      </c>
      <c r="M71" s="50">
        <f t="shared" si="0"/>
        <v>481.04</v>
      </c>
      <c r="N71" s="51">
        <f t="shared" si="4"/>
        <v>86.5872</v>
      </c>
      <c r="O71" s="52">
        <f t="shared" si="2"/>
        <v>567.6272</v>
      </c>
      <c r="P71" s="12">
        <v>231.09</v>
      </c>
      <c r="Q71" s="53">
        <f t="shared" si="5"/>
        <v>2.4563036046561946</v>
      </c>
      <c r="R71" s="114"/>
    </row>
    <row r="72" spans="1:17" ht="26.25" customHeight="1">
      <c r="A72" s="4">
        <v>25</v>
      </c>
      <c r="B72" s="37" t="s">
        <v>358</v>
      </c>
      <c r="C72" s="4"/>
      <c r="D72" s="43"/>
      <c r="E72" s="43"/>
      <c r="F72" s="43"/>
      <c r="G72" s="43"/>
      <c r="H72" s="43"/>
      <c r="I72" s="43"/>
      <c r="J72" s="44"/>
      <c r="K72" s="45"/>
      <c r="L72" s="71"/>
      <c r="M72" s="50"/>
      <c r="N72" s="51"/>
      <c r="O72" s="52"/>
      <c r="P72" s="21"/>
      <c r="Q72" s="60"/>
    </row>
    <row r="73" spans="1:17" ht="13.5">
      <c r="A73" s="4" t="s">
        <v>92</v>
      </c>
      <c r="B73" s="5" t="s">
        <v>294</v>
      </c>
      <c r="C73" s="38">
        <v>11</v>
      </c>
      <c r="D73" s="43">
        <v>1</v>
      </c>
      <c r="E73" s="43">
        <v>2</v>
      </c>
      <c r="F73" s="43">
        <v>1</v>
      </c>
      <c r="G73" s="43">
        <v>2</v>
      </c>
      <c r="H73" s="43">
        <v>6.5</v>
      </c>
      <c r="I73" s="43">
        <v>2.5</v>
      </c>
      <c r="J73" s="35">
        <v>33.78</v>
      </c>
      <c r="K73" s="36">
        <v>16.35</v>
      </c>
      <c r="L73" s="70">
        <v>10.54</v>
      </c>
      <c r="M73" s="50">
        <f t="shared" si="0"/>
        <v>306.46000000000004</v>
      </c>
      <c r="N73" s="51">
        <f t="shared" si="4"/>
        <v>55.162800000000004</v>
      </c>
      <c r="O73" s="52">
        <f t="shared" si="2"/>
        <v>361.62280000000004</v>
      </c>
      <c r="P73" s="12">
        <v>123.8</v>
      </c>
      <c r="Q73" s="53">
        <f t="shared" si="5"/>
        <v>2.92102423263328</v>
      </c>
    </row>
    <row r="74" spans="1:17" ht="13.5">
      <c r="A74" s="4" t="s">
        <v>92</v>
      </c>
      <c r="B74" s="5" t="s">
        <v>359</v>
      </c>
      <c r="C74" s="38">
        <v>11</v>
      </c>
      <c r="D74" s="43">
        <v>1</v>
      </c>
      <c r="E74" s="43">
        <v>2</v>
      </c>
      <c r="F74" s="43">
        <v>1</v>
      </c>
      <c r="G74" s="43">
        <v>2</v>
      </c>
      <c r="H74" s="43">
        <v>6.5</v>
      </c>
      <c r="I74" s="43">
        <v>2.5</v>
      </c>
      <c r="J74" s="35">
        <v>33.78</v>
      </c>
      <c r="K74" s="36">
        <v>16.35</v>
      </c>
      <c r="L74" s="70">
        <v>10.54</v>
      </c>
      <c r="M74" s="50">
        <f t="shared" si="0"/>
        <v>306.46000000000004</v>
      </c>
      <c r="N74" s="51">
        <f t="shared" si="4"/>
        <v>55.162800000000004</v>
      </c>
      <c r="O74" s="52">
        <f t="shared" si="2"/>
        <v>361.62280000000004</v>
      </c>
      <c r="P74" s="12">
        <v>354.94</v>
      </c>
      <c r="Q74" s="53">
        <f t="shared" si="5"/>
        <v>1.0188279709246635</v>
      </c>
    </row>
    <row r="75" spans="1:17" ht="13.5">
      <c r="A75" s="4">
        <v>26</v>
      </c>
      <c r="B75" s="37" t="s">
        <v>44</v>
      </c>
      <c r="C75" s="38">
        <v>18</v>
      </c>
      <c r="D75" s="43">
        <v>1</v>
      </c>
      <c r="E75" s="43">
        <v>2</v>
      </c>
      <c r="F75" s="43">
        <v>0.5</v>
      </c>
      <c r="G75" s="43">
        <v>2</v>
      </c>
      <c r="H75" s="43">
        <v>8.5</v>
      </c>
      <c r="I75" s="43">
        <v>8</v>
      </c>
      <c r="J75" s="35">
        <v>33.78</v>
      </c>
      <c r="K75" s="36">
        <v>16.35</v>
      </c>
      <c r="L75" s="70">
        <v>10.54</v>
      </c>
      <c r="M75" s="50">
        <f t="shared" si="0"/>
        <v>387.6700000000001</v>
      </c>
      <c r="N75" s="51">
        <f t="shared" si="4"/>
        <v>69.7806</v>
      </c>
      <c r="O75" s="52">
        <f t="shared" si="2"/>
        <v>457.45060000000007</v>
      </c>
      <c r="P75" s="12">
        <v>148.56</v>
      </c>
      <c r="Q75" s="53">
        <f t="shared" si="5"/>
        <v>3.079231287022079</v>
      </c>
    </row>
    <row r="76" spans="1:18" ht="13.5">
      <c r="A76" s="4">
        <v>27</v>
      </c>
      <c r="B76" s="37" t="s">
        <v>239</v>
      </c>
      <c r="C76" s="19">
        <v>20</v>
      </c>
      <c r="D76" s="43">
        <v>1</v>
      </c>
      <c r="E76" s="43">
        <v>2</v>
      </c>
      <c r="F76" s="43">
        <v>1</v>
      </c>
      <c r="G76" s="43">
        <v>4</v>
      </c>
      <c r="H76" s="43">
        <v>9</v>
      </c>
      <c r="I76" s="43">
        <v>7</v>
      </c>
      <c r="J76" s="35">
        <v>33.78</v>
      </c>
      <c r="K76" s="36">
        <v>16.35</v>
      </c>
      <c r="L76" s="70">
        <v>10.54</v>
      </c>
      <c r="M76" s="50">
        <f>(D76*G76*J76)+(E76*H76*K76)+(F76*I76*L76)</f>
        <v>503.20000000000005</v>
      </c>
      <c r="N76" s="51">
        <f t="shared" si="4"/>
        <v>90.57600000000001</v>
      </c>
      <c r="O76" s="52">
        <f>M76+N76</f>
        <v>593.7760000000001</v>
      </c>
      <c r="P76" s="12">
        <v>400.32</v>
      </c>
      <c r="Q76" s="53">
        <f t="shared" si="5"/>
        <v>1.4832533972821744</v>
      </c>
      <c r="R76" s="114"/>
    </row>
    <row r="77" spans="1:18" ht="13.5">
      <c r="A77" s="4">
        <v>28</v>
      </c>
      <c r="B77" s="37" t="s">
        <v>45</v>
      </c>
      <c r="C77" s="38">
        <v>43.2</v>
      </c>
      <c r="D77" s="43">
        <v>1</v>
      </c>
      <c r="E77" s="43">
        <v>1</v>
      </c>
      <c r="F77" s="43">
        <v>1</v>
      </c>
      <c r="G77" s="43">
        <v>10</v>
      </c>
      <c r="H77" s="43">
        <v>14</v>
      </c>
      <c r="I77" s="43">
        <v>21.2</v>
      </c>
      <c r="J77" s="35">
        <v>33.78</v>
      </c>
      <c r="K77" s="36">
        <v>16.35</v>
      </c>
      <c r="L77" s="70">
        <v>10.54</v>
      </c>
      <c r="M77" s="50">
        <f t="shared" si="0"/>
        <v>790.148</v>
      </c>
      <c r="N77" s="51">
        <f t="shared" si="4"/>
        <v>142.22664</v>
      </c>
      <c r="O77" s="52">
        <f t="shared" si="2"/>
        <v>932.37464</v>
      </c>
      <c r="P77" s="12">
        <v>958.59</v>
      </c>
      <c r="Q77" s="53">
        <f t="shared" si="5"/>
        <v>0.9726521662024431</v>
      </c>
      <c r="R77" s="114"/>
    </row>
    <row r="78" spans="1:17" ht="32.25" customHeight="1">
      <c r="A78" s="4">
        <v>29</v>
      </c>
      <c r="B78" s="37" t="s">
        <v>360</v>
      </c>
      <c r="C78" s="38">
        <v>28</v>
      </c>
      <c r="D78" s="43">
        <v>1</v>
      </c>
      <c r="E78" s="43">
        <v>1</v>
      </c>
      <c r="F78" s="43">
        <v>0.5</v>
      </c>
      <c r="G78" s="43">
        <v>2</v>
      </c>
      <c r="H78" s="43">
        <v>10</v>
      </c>
      <c r="I78" s="43">
        <v>18</v>
      </c>
      <c r="J78" s="35">
        <v>33.78</v>
      </c>
      <c r="K78" s="36">
        <v>16.35</v>
      </c>
      <c r="L78" s="70">
        <v>10.54</v>
      </c>
      <c r="M78" s="50">
        <f t="shared" si="0"/>
        <v>325.91999999999996</v>
      </c>
      <c r="N78" s="51">
        <f t="shared" si="4"/>
        <v>58.66559999999999</v>
      </c>
      <c r="O78" s="52">
        <f t="shared" si="2"/>
        <v>384.58559999999994</v>
      </c>
      <c r="P78" s="12">
        <v>231.09</v>
      </c>
      <c r="Q78" s="53">
        <f t="shared" si="5"/>
        <v>1.6642243281838243</v>
      </c>
    </row>
    <row r="79" spans="1:18" ht="30.75" customHeight="1">
      <c r="A79" s="4">
        <v>30</v>
      </c>
      <c r="B79" s="37" t="s">
        <v>46</v>
      </c>
      <c r="C79" s="19">
        <v>30</v>
      </c>
      <c r="D79" s="43">
        <v>1</v>
      </c>
      <c r="E79" s="43">
        <v>1</v>
      </c>
      <c r="F79" s="43">
        <v>0.5</v>
      </c>
      <c r="G79" s="43">
        <v>2</v>
      </c>
      <c r="H79" s="43">
        <v>10</v>
      </c>
      <c r="I79" s="43">
        <v>18</v>
      </c>
      <c r="J79" s="35">
        <v>33.78</v>
      </c>
      <c r="K79" s="36">
        <v>16.35</v>
      </c>
      <c r="L79" s="70">
        <v>10.54</v>
      </c>
      <c r="M79" s="50">
        <f>(D79*G79*J79)+(E79*H79*K79)+(F79*I79*L79)</f>
        <v>325.91999999999996</v>
      </c>
      <c r="N79" s="51">
        <f t="shared" si="4"/>
        <v>58.66559999999999</v>
      </c>
      <c r="O79" s="52">
        <f>M79+N79</f>
        <v>384.58559999999994</v>
      </c>
      <c r="P79" s="12">
        <v>350.96</v>
      </c>
      <c r="Q79" s="53">
        <f>O79/P79</f>
        <v>1.0958103487576931</v>
      </c>
      <c r="R79" s="114"/>
    </row>
    <row r="80" spans="1:17" ht="13.5">
      <c r="A80" s="140" t="s">
        <v>361</v>
      </c>
      <c r="B80" s="141"/>
      <c r="C80" s="4"/>
      <c r="D80" s="43"/>
      <c r="E80" s="43"/>
      <c r="F80" s="43"/>
      <c r="G80" s="43"/>
      <c r="H80" s="43"/>
      <c r="I80" s="43"/>
      <c r="J80" s="44"/>
      <c r="K80" s="45"/>
      <c r="L80" s="71"/>
      <c r="M80" s="50"/>
      <c r="N80" s="51"/>
      <c r="O80" s="52"/>
      <c r="P80" s="21"/>
      <c r="Q80" s="60"/>
    </row>
    <row r="81" spans="1:17" ht="13.5">
      <c r="A81" s="8">
        <v>31</v>
      </c>
      <c r="B81" s="118" t="s">
        <v>254</v>
      </c>
      <c r="C81" s="4">
        <v>10</v>
      </c>
      <c r="D81" s="43">
        <v>1</v>
      </c>
      <c r="E81" s="43">
        <v>1</v>
      </c>
      <c r="F81" s="43">
        <v>0.5</v>
      </c>
      <c r="G81" s="43">
        <v>2</v>
      </c>
      <c r="H81" s="43">
        <v>5</v>
      </c>
      <c r="I81" s="43">
        <v>4</v>
      </c>
      <c r="J81" s="35">
        <v>33.78</v>
      </c>
      <c r="K81" s="36">
        <v>16.35</v>
      </c>
      <c r="L81" s="70">
        <v>10.54</v>
      </c>
      <c r="M81" s="50">
        <f>(D81*G81*J81)+(E81*H81*K81)+(F81*I81*L81)</f>
        <v>170.39</v>
      </c>
      <c r="N81" s="51">
        <f t="shared" si="4"/>
        <v>30.670199999999998</v>
      </c>
      <c r="O81" s="52">
        <f>M81+N81</f>
        <v>201.06019999999998</v>
      </c>
      <c r="P81" s="21"/>
      <c r="Q81" s="60"/>
    </row>
    <row r="82" spans="1:17" ht="13.5">
      <c r="A82" s="4">
        <v>32</v>
      </c>
      <c r="B82" s="37" t="s">
        <v>362</v>
      </c>
      <c r="C82" s="4"/>
      <c r="D82" s="43"/>
      <c r="E82" s="43"/>
      <c r="F82" s="43"/>
      <c r="G82" s="43"/>
      <c r="H82" s="43"/>
      <c r="I82" s="43"/>
      <c r="J82" s="44"/>
      <c r="K82" s="45"/>
      <c r="L82" s="71"/>
      <c r="M82" s="50"/>
      <c r="N82" s="51"/>
      <c r="O82" s="52"/>
      <c r="P82" s="21"/>
      <c r="Q82" s="60"/>
    </row>
    <row r="83" spans="1:17" ht="13.5">
      <c r="A83" s="4" t="s">
        <v>93</v>
      </c>
      <c r="B83" s="5" t="s">
        <v>363</v>
      </c>
      <c r="C83" s="38">
        <v>28</v>
      </c>
      <c r="D83" s="43">
        <v>1</v>
      </c>
      <c r="E83" s="43">
        <v>1</v>
      </c>
      <c r="F83" s="43">
        <v>0.45</v>
      </c>
      <c r="G83" s="43">
        <v>4.75</v>
      </c>
      <c r="H83" s="43">
        <v>5</v>
      </c>
      <c r="I83" s="43">
        <v>19</v>
      </c>
      <c r="J83" s="35">
        <v>33.78</v>
      </c>
      <c r="K83" s="36">
        <v>16.35</v>
      </c>
      <c r="L83" s="70">
        <v>10.54</v>
      </c>
      <c r="M83" s="50">
        <f aca="true" t="shared" si="6" ref="M83:M155">(D83*G83*J83)+(E83*H83*K83)+(F83*I83*L83)</f>
        <v>332.322</v>
      </c>
      <c r="N83" s="51">
        <f t="shared" si="4"/>
        <v>59.81796</v>
      </c>
      <c r="O83" s="52">
        <f aca="true" t="shared" si="7" ref="O83:O155">M83+N83</f>
        <v>392.13996</v>
      </c>
      <c r="P83" s="12">
        <v>415.95</v>
      </c>
      <c r="Q83" s="53">
        <f t="shared" si="5"/>
        <v>0.9427574468085106</v>
      </c>
    </row>
    <row r="84" spans="1:17" ht="13.5">
      <c r="A84" s="4" t="s">
        <v>94</v>
      </c>
      <c r="B84" s="5" t="s">
        <v>290</v>
      </c>
      <c r="C84" s="38">
        <v>28</v>
      </c>
      <c r="D84" s="43">
        <v>1</v>
      </c>
      <c r="E84" s="43">
        <v>1</v>
      </c>
      <c r="F84" s="43">
        <v>0.45</v>
      </c>
      <c r="G84" s="43">
        <v>4.75</v>
      </c>
      <c r="H84" s="43">
        <v>5</v>
      </c>
      <c r="I84" s="43">
        <v>19</v>
      </c>
      <c r="J84" s="35">
        <v>33.78</v>
      </c>
      <c r="K84" s="36">
        <v>16.35</v>
      </c>
      <c r="L84" s="70">
        <v>10.54</v>
      </c>
      <c r="M84" s="50">
        <f t="shared" si="6"/>
        <v>332.322</v>
      </c>
      <c r="N84" s="51">
        <f t="shared" si="4"/>
        <v>59.81796</v>
      </c>
      <c r="O84" s="52">
        <f t="shared" si="7"/>
        <v>392.13996</v>
      </c>
      <c r="P84" s="12">
        <v>352.5</v>
      </c>
      <c r="Q84" s="53">
        <f t="shared" si="5"/>
        <v>1.1124537872340425</v>
      </c>
    </row>
    <row r="85" spans="1:17" ht="13.5">
      <c r="A85" s="4" t="s">
        <v>95</v>
      </c>
      <c r="B85" s="5" t="s">
        <v>343</v>
      </c>
      <c r="C85" s="38">
        <v>28</v>
      </c>
      <c r="D85" s="43">
        <v>1</v>
      </c>
      <c r="E85" s="43">
        <v>1</v>
      </c>
      <c r="F85" s="43">
        <v>0.45</v>
      </c>
      <c r="G85" s="43">
        <v>4.75</v>
      </c>
      <c r="H85" s="43">
        <v>5</v>
      </c>
      <c r="I85" s="43">
        <v>19</v>
      </c>
      <c r="J85" s="35">
        <v>33.78</v>
      </c>
      <c r="K85" s="36">
        <v>16.35</v>
      </c>
      <c r="L85" s="70">
        <v>10.54</v>
      </c>
      <c r="M85" s="50">
        <f t="shared" si="6"/>
        <v>332.322</v>
      </c>
      <c r="N85" s="51">
        <f t="shared" si="4"/>
        <v>59.81796</v>
      </c>
      <c r="O85" s="52">
        <f t="shared" si="7"/>
        <v>392.13996</v>
      </c>
      <c r="P85" s="12"/>
      <c r="Q85" s="53" t="e">
        <f t="shared" si="5"/>
        <v>#DIV/0!</v>
      </c>
    </row>
    <row r="86" spans="1:18" ht="32.25" customHeight="1">
      <c r="A86" s="4">
        <v>33</v>
      </c>
      <c r="B86" s="37" t="s">
        <v>261</v>
      </c>
      <c r="C86" s="19">
        <v>24</v>
      </c>
      <c r="D86" s="43">
        <v>1</v>
      </c>
      <c r="E86" s="43">
        <v>1</v>
      </c>
      <c r="F86" s="43">
        <v>0.45</v>
      </c>
      <c r="G86" s="43">
        <v>4.75</v>
      </c>
      <c r="H86" s="43">
        <v>6</v>
      </c>
      <c r="I86" s="43">
        <v>19</v>
      </c>
      <c r="J86" s="35">
        <v>33.78</v>
      </c>
      <c r="K86" s="36">
        <v>16.35</v>
      </c>
      <c r="L86" s="70">
        <v>10.54</v>
      </c>
      <c r="M86" s="50">
        <f>(D86*G86*J86)+(E86*H86*K86)+(F86*I86*L86)</f>
        <v>348.672</v>
      </c>
      <c r="N86" s="51">
        <f t="shared" si="4"/>
        <v>62.760960000000004</v>
      </c>
      <c r="O86" s="52">
        <f>M86+N86</f>
        <v>411.43296000000004</v>
      </c>
      <c r="P86" s="12">
        <v>335.99</v>
      </c>
      <c r="Q86" s="53">
        <f t="shared" si="5"/>
        <v>1.2245393017649335</v>
      </c>
      <c r="R86" s="114"/>
    </row>
    <row r="87" spans="1:17" ht="18.75" customHeight="1">
      <c r="A87" s="4">
        <v>34</v>
      </c>
      <c r="B87" s="37" t="s">
        <v>242</v>
      </c>
      <c r="C87" s="19">
        <v>28</v>
      </c>
      <c r="D87" s="43">
        <v>1</v>
      </c>
      <c r="E87" s="43">
        <v>1</v>
      </c>
      <c r="F87" s="43">
        <v>0.45</v>
      </c>
      <c r="G87" s="43">
        <v>4.75</v>
      </c>
      <c r="H87" s="43">
        <v>6</v>
      </c>
      <c r="I87" s="43">
        <v>15</v>
      </c>
      <c r="J87" s="35">
        <v>33.78</v>
      </c>
      <c r="K87" s="36">
        <v>16.35</v>
      </c>
      <c r="L87" s="70">
        <v>10.54</v>
      </c>
      <c r="M87" s="50">
        <f>(D87*G87*J87)+(E87*H87*K87)+(F87*I87*L87)</f>
        <v>329.7</v>
      </c>
      <c r="N87" s="51">
        <f t="shared" si="4"/>
        <v>59.346</v>
      </c>
      <c r="O87" s="52">
        <f>M87+N87</f>
        <v>389.046</v>
      </c>
      <c r="P87" s="12">
        <v>232.09</v>
      </c>
      <c r="Q87" s="53">
        <f>O87/P87</f>
        <v>1.6762721358093842</v>
      </c>
    </row>
    <row r="88" spans="1:18" ht="19.5" customHeight="1">
      <c r="A88" s="4">
        <v>35</v>
      </c>
      <c r="B88" s="37" t="s">
        <v>136</v>
      </c>
      <c r="C88" s="38">
        <v>11</v>
      </c>
      <c r="D88" s="43">
        <v>1</v>
      </c>
      <c r="E88" s="43">
        <v>1</v>
      </c>
      <c r="F88" s="43">
        <v>0.45</v>
      </c>
      <c r="G88" s="43">
        <v>8.5</v>
      </c>
      <c r="H88" s="43">
        <v>11</v>
      </c>
      <c r="I88" s="43">
        <v>10</v>
      </c>
      <c r="J88" s="35">
        <v>33.78</v>
      </c>
      <c r="K88" s="36">
        <v>16.35</v>
      </c>
      <c r="L88" s="70">
        <v>10.54</v>
      </c>
      <c r="M88" s="50">
        <f t="shared" si="6"/>
        <v>514.41</v>
      </c>
      <c r="N88" s="51">
        <f t="shared" si="4"/>
        <v>92.59379999999999</v>
      </c>
      <c r="O88" s="52">
        <f t="shared" si="7"/>
        <v>607.0038</v>
      </c>
      <c r="P88" s="12">
        <v>90.79</v>
      </c>
      <c r="Q88" s="53">
        <f t="shared" si="5"/>
        <v>6.685800198259719</v>
      </c>
      <c r="R88" s="114"/>
    </row>
    <row r="89" spans="1:17" ht="13.5">
      <c r="A89" s="4">
        <v>36</v>
      </c>
      <c r="B89" s="37" t="s">
        <v>365</v>
      </c>
      <c r="C89" s="8"/>
      <c r="D89" s="43"/>
      <c r="E89" s="43"/>
      <c r="F89" s="43"/>
      <c r="G89" s="43"/>
      <c r="H89" s="43"/>
      <c r="I89" s="43"/>
      <c r="J89" s="44"/>
      <c r="K89" s="45"/>
      <c r="L89" s="71"/>
      <c r="M89" s="50"/>
      <c r="N89" s="51"/>
      <c r="O89" s="52"/>
      <c r="P89" s="21"/>
      <c r="Q89" s="60"/>
    </row>
    <row r="90" spans="1:18" ht="13.5">
      <c r="A90" s="18">
        <v>36.1</v>
      </c>
      <c r="B90" s="11" t="s">
        <v>366</v>
      </c>
      <c r="C90" s="38">
        <v>40.5</v>
      </c>
      <c r="D90" s="43">
        <v>1</v>
      </c>
      <c r="E90" s="43">
        <v>1</v>
      </c>
      <c r="F90" s="43">
        <v>0.25</v>
      </c>
      <c r="G90" s="43">
        <v>2</v>
      </c>
      <c r="H90" s="43">
        <v>8</v>
      </c>
      <c r="I90" s="43">
        <v>30.5</v>
      </c>
      <c r="J90" s="35">
        <v>33.78</v>
      </c>
      <c r="K90" s="36">
        <v>16.35</v>
      </c>
      <c r="L90" s="70">
        <v>10.54</v>
      </c>
      <c r="M90" s="50">
        <f t="shared" si="6"/>
        <v>278.7275</v>
      </c>
      <c r="N90" s="51">
        <f t="shared" si="4"/>
        <v>50.170950000000005</v>
      </c>
      <c r="O90" s="52">
        <f t="shared" si="7"/>
        <v>328.89845</v>
      </c>
      <c r="P90" s="12">
        <v>220.2</v>
      </c>
      <c r="Q90" s="53">
        <f t="shared" si="5"/>
        <v>1.4936351044504996</v>
      </c>
      <c r="R90" s="114"/>
    </row>
    <row r="91" spans="1:18" ht="27" customHeight="1">
      <c r="A91" s="18">
        <v>36.2</v>
      </c>
      <c r="B91" s="11" t="s">
        <v>394</v>
      </c>
      <c r="C91" s="38">
        <v>40.5</v>
      </c>
      <c r="D91" s="43">
        <v>1</v>
      </c>
      <c r="E91" s="43">
        <v>1</v>
      </c>
      <c r="F91" s="43">
        <v>0.25</v>
      </c>
      <c r="G91" s="43">
        <v>2</v>
      </c>
      <c r="H91" s="43">
        <v>9</v>
      </c>
      <c r="I91" s="43">
        <v>30.5</v>
      </c>
      <c r="J91" s="35">
        <v>33.78</v>
      </c>
      <c r="K91" s="36">
        <v>16.35</v>
      </c>
      <c r="L91" s="70">
        <v>10.54</v>
      </c>
      <c r="M91" s="50">
        <f t="shared" si="6"/>
        <v>295.0775</v>
      </c>
      <c r="N91" s="51">
        <f t="shared" si="4"/>
        <v>53.113949999999996</v>
      </c>
      <c r="O91" s="52">
        <f t="shared" si="7"/>
        <v>348.19145</v>
      </c>
      <c r="P91" s="12">
        <v>334.26</v>
      </c>
      <c r="Q91" s="53">
        <f t="shared" si="5"/>
        <v>1.0416784838149942</v>
      </c>
      <c r="R91" s="114"/>
    </row>
    <row r="92" spans="1:17" ht="26.25" customHeight="1">
      <c r="A92" s="18">
        <v>36.3</v>
      </c>
      <c r="B92" s="11" t="s">
        <v>47</v>
      </c>
      <c r="C92" s="19">
        <v>8</v>
      </c>
      <c r="D92" s="43">
        <v>1</v>
      </c>
      <c r="E92" s="43">
        <v>1</v>
      </c>
      <c r="F92" s="43">
        <v>0.5</v>
      </c>
      <c r="G92" s="43">
        <v>2</v>
      </c>
      <c r="H92" s="43">
        <v>2.5</v>
      </c>
      <c r="I92" s="43">
        <v>3.5</v>
      </c>
      <c r="J92" s="35">
        <v>33.78</v>
      </c>
      <c r="K92" s="36">
        <v>16.35</v>
      </c>
      <c r="L92" s="70">
        <v>10.54</v>
      </c>
      <c r="M92" s="50">
        <f t="shared" si="6"/>
        <v>126.88</v>
      </c>
      <c r="N92" s="51">
        <f t="shared" si="4"/>
        <v>22.8384</v>
      </c>
      <c r="O92" s="52">
        <f t="shared" si="7"/>
        <v>149.7184</v>
      </c>
      <c r="P92" s="12">
        <v>127.93</v>
      </c>
      <c r="Q92" s="53">
        <f t="shared" si="5"/>
        <v>1.1703150160243883</v>
      </c>
    </row>
    <row r="93" spans="1:17" ht="30" customHeight="1">
      <c r="A93" s="18">
        <v>37</v>
      </c>
      <c r="B93" s="40" t="s">
        <v>243</v>
      </c>
      <c r="C93" s="19">
        <v>13</v>
      </c>
      <c r="D93" s="43">
        <v>1</v>
      </c>
      <c r="E93" s="43">
        <v>2</v>
      </c>
      <c r="F93" s="43">
        <v>0.5</v>
      </c>
      <c r="G93" s="43">
        <v>2</v>
      </c>
      <c r="H93" s="43">
        <v>8.5</v>
      </c>
      <c r="I93" s="43">
        <v>8</v>
      </c>
      <c r="J93" s="35">
        <v>33.78</v>
      </c>
      <c r="K93" s="36">
        <v>16.35</v>
      </c>
      <c r="L93" s="70">
        <v>10.54</v>
      </c>
      <c r="M93" s="50">
        <f>(D93*G93*J93)+(E93*H93*K93)+(F93*I93*L93)</f>
        <v>387.6700000000001</v>
      </c>
      <c r="N93" s="51">
        <f t="shared" si="4"/>
        <v>69.7806</v>
      </c>
      <c r="O93" s="52">
        <f>M93+N93</f>
        <v>457.45060000000007</v>
      </c>
      <c r="P93" s="12">
        <v>107.29</v>
      </c>
      <c r="Q93" s="53">
        <f>O93/P93</f>
        <v>4.263683474694753</v>
      </c>
    </row>
    <row r="94" spans="1:18" ht="32.25" customHeight="1">
      <c r="A94" s="4">
        <v>38</v>
      </c>
      <c r="B94" s="37" t="s">
        <v>13</v>
      </c>
      <c r="C94" s="38">
        <v>32.5</v>
      </c>
      <c r="D94" s="43">
        <v>1</v>
      </c>
      <c r="E94" s="43">
        <v>1</v>
      </c>
      <c r="F94" s="43">
        <v>0.5</v>
      </c>
      <c r="G94" s="43">
        <v>5.5</v>
      </c>
      <c r="H94" s="43">
        <v>18</v>
      </c>
      <c r="I94" s="43">
        <v>9</v>
      </c>
      <c r="J94" s="35">
        <v>33.78</v>
      </c>
      <c r="K94" s="36">
        <v>16.35</v>
      </c>
      <c r="L94" s="70">
        <v>10.54</v>
      </c>
      <c r="M94" s="50">
        <f t="shared" si="6"/>
        <v>527.52</v>
      </c>
      <c r="N94" s="51">
        <f t="shared" si="4"/>
        <v>94.9536</v>
      </c>
      <c r="O94" s="52">
        <f t="shared" si="7"/>
        <v>622.4736</v>
      </c>
      <c r="P94" s="12">
        <v>556.2</v>
      </c>
      <c r="Q94" s="53">
        <f t="shared" si="5"/>
        <v>1.1191542610571736</v>
      </c>
      <c r="R94" s="114"/>
    </row>
    <row r="95" spans="1:17" ht="13.5">
      <c r="A95" s="4">
        <v>39</v>
      </c>
      <c r="B95" s="37" t="s">
        <v>367</v>
      </c>
      <c r="C95" s="38">
        <v>31</v>
      </c>
      <c r="D95" s="43">
        <v>1</v>
      </c>
      <c r="E95" s="43">
        <v>2</v>
      </c>
      <c r="F95" s="43">
        <v>1</v>
      </c>
      <c r="G95" s="43">
        <v>4</v>
      </c>
      <c r="H95" s="43">
        <v>5</v>
      </c>
      <c r="I95" s="43">
        <v>22</v>
      </c>
      <c r="J95" s="35">
        <v>33.78</v>
      </c>
      <c r="K95" s="36">
        <v>16.35</v>
      </c>
      <c r="L95" s="70">
        <v>10.54</v>
      </c>
      <c r="M95" s="50">
        <f t="shared" si="6"/>
        <v>530.5</v>
      </c>
      <c r="N95" s="51">
        <f t="shared" si="4"/>
        <v>95.49</v>
      </c>
      <c r="O95" s="52">
        <f t="shared" si="7"/>
        <v>625.99</v>
      </c>
      <c r="P95" s="12">
        <v>574.85</v>
      </c>
      <c r="Q95" s="53">
        <f t="shared" si="5"/>
        <v>1.0889623380012177</v>
      </c>
    </row>
    <row r="96" spans="1:17" ht="27.75" customHeight="1">
      <c r="A96" s="18">
        <v>40</v>
      </c>
      <c r="B96" s="37" t="s">
        <v>48</v>
      </c>
      <c r="C96" s="38">
        <v>33.5</v>
      </c>
      <c r="D96" s="43">
        <v>1</v>
      </c>
      <c r="E96" s="43">
        <v>1</v>
      </c>
      <c r="F96" s="43">
        <v>0.25</v>
      </c>
      <c r="G96" s="43">
        <v>3</v>
      </c>
      <c r="H96" s="43">
        <v>11</v>
      </c>
      <c r="I96" s="43">
        <v>18.5</v>
      </c>
      <c r="J96" s="35">
        <v>33.78</v>
      </c>
      <c r="K96" s="36">
        <v>16.35</v>
      </c>
      <c r="L96" s="70">
        <v>10.54</v>
      </c>
      <c r="M96" s="50">
        <f t="shared" si="6"/>
        <v>329.93750000000006</v>
      </c>
      <c r="N96" s="51">
        <f t="shared" si="4"/>
        <v>59.38875000000001</v>
      </c>
      <c r="O96" s="52">
        <f t="shared" si="7"/>
        <v>389.3262500000001</v>
      </c>
      <c r="P96" s="12">
        <v>346.64</v>
      </c>
      <c r="Q96" s="53">
        <f t="shared" si="5"/>
        <v>1.1231428859912302</v>
      </c>
    </row>
    <row r="97" spans="1:17" ht="29.25" customHeight="1">
      <c r="A97" s="4">
        <v>41</v>
      </c>
      <c r="B97" s="37" t="s">
        <v>49</v>
      </c>
      <c r="C97" s="19">
        <v>24</v>
      </c>
      <c r="D97" s="43">
        <v>1</v>
      </c>
      <c r="E97" s="43">
        <v>1</v>
      </c>
      <c r="F97" s="43">
        <v>0.25</v>
      </c>
      <c r="G97" s="43">
        <v>2</v>
      </c>
      <c r="H97" s="43">
        <v>4.5</v>
      </c>
      <c r="I97" s="43">
        <v>18</v>
      </c>
      <c r="J97" s="35">
        <v>33.78</v>
      </c>
      <c r="K97" s="36">
        <v>16.35</v>
      </c>
      <c r="L97" s="70">
        <v>10.54</v>
      </c>
      <c r="M97" s="50">
        <f>(D97*G97*J97)+(E97*H97*K97)+(F97*I97*L97)</f>
        <v>188.565</v>
      </c>
      <c r="N97" s="51">
        <f t="shared" si="4"/>
        <v>33.9417</v>
      </c>
      <c r="O97" s="52">
        <f>M97+N97</f>
        <v>222.5067</v>
      </c>
      <c r="P97" s="12">
        <v>198.05</v>
      </c>
      <c r="Q97" s="53">
        <f>O97/P97</f>
        <v>1.1234875031557687</v>
      </c>
    </row>
    <row r="98" spans="1:17" ht="13.5">
      <c r="A98" s="4">
        <v>42</v>
      </c>
      <c r="B98" s="37" t="s">
        <v>368</v>
      </c>
      <c r="C98" s="38">
        <v>33.5</v>
      </c>
      <c r="D98" s="43">
        <v>1</v>
      </c>
      <c r="E98" s="43">
        <v>1</v>
      </c>
      <c r="F98" s="43">
        <v>0.5</v>
      </c>
      <c r="G98" s="43">
        <v>3.25</v>
      </c>
      <c r="H98" s="43">
        <v>10.5</v>
      </c>
      <c r="I98" s="43">
        <v>20</v>
      </c>
      <c r="J98" s="35">
        <v>33.78</v>
      </c>
      <c r="K98" s="36">
        <v>16.35</v>
      </c>
      <c r="L98" s="70">
        <v>10.54</v>
      </c>
      <c r="M98" s="50">
        <f t="shared" si="6"/>
        <v>386.86</v>
      </c>
      <c r="N98" s="51">
        <f t="shared" si="4"/>
        <v>69.6348</v>
      </c>
      <c r="O98" s="52">
        <f t="shared" si="7"/>
        <v>456.4948</v>
      </c>
      <c r="P98" s="12">
        <v>1081.19</v>
      </c>
      <c r="Q98" s="53">
        <f t="shared" si="5"/>
        <v>0.42221515182345376</v>
      </c>
    </row>
    <row r="99" spans="1:17" ht="45" customHeight="1">
      <c r="A99" s="18">
        <v>43</v>
      </c>
      <c r="B99" s="37" t="s">
        <v>50</v>
      </c>
      <c r="C99" s="38">
        <v>16.5</v>
      </c>
      <c r="D99" s="43">
        <v>1</v>
      </c>
      <c r="E99" s="43">
        <v>1</v>
      </c>
      <c r="F99" s="43">
        <v>0.5</v>
      </c>
      <c r="G99" s="43">
        <v>3.3</v>
      </c>
      <c r="H99" s="43">
        <v>12</v>
      </c>
      <c r="I99" s="43">
        <v>3.25</v>
      </c>
      <c r="J99" s="35">
        <v>33.78</v>
      </c>
      <c r="K99" s="36">
        <v>16.35</v>
      </c>
      <c r="L99" s="70">
        <v>10.54</v>
      </c>
      <c r="M99" s="50">
        <f t="shared" si="6"/>
        <v>324.80150000000003</v>
      </c>
      <c r="N99" s="51">
        <f t="shared" si="4"/>
        <v>58.464270000000006</v>
      </c>
      <c r="O99" s="52">
        <f t="shared" si="7"/>
        <v>383.26577000000003</v>
      </c>
      <c r="P99" s="12">
        <v>115.55</v>
      </c>
      <c r="Q99" s="53">
        <f t="shared" si="5"/>
        <v>3.3168824751189963</v>
      </c>
    </row>
    <row r="100" spans="1:17" s="16" customFormat="1" ht="13.5">
      <c r="A100" s="142" t="s">
        <v>369</v>
      </c>
      <c r="B100" s="143"/>
      <c r="C100" s="18"/>
      <c r="D100" s="43"/>
      <c r="E100" s="43"/>
      <c r="F100" s="43"/>
      <c r="G100" s="43"/>
      <c r="H100" s="43"/>
      <c r="I100" s="43"/>
      <c r="J100" s="44"/>
      <c r="K100" s="45"/>
      <c r="L100" s="71"/>
      <c r="M100" s="50"/>
      <c r="N100" s="51"/>
      <c r="O100" s="52"/>
      <c r="P100" s="21"/>
      <c r="Q100" s="60"/>
    </row>
    <row r="101" spans="1:17" ht="13.5">
      <c r="A101" s="4">
        <v>44</v>
      </c>
      <c r="B101" s="31" t="s">
        <v>370</v>
      </c>
      <c r="C101" s="38">
        <v>10</v>
      </c>
      <c r="D101" s="43">
        <v>1</v>
      </c>
      <c r="E101" s="43">
        <v>1</v>
      </c>
      <c r="F101" s="43">
        <v>0.25</v>
      </c>
      <c r="G101" s="43">
        <v>4</v>
      </c>
      <c r="H101" s="43">
        <v>9.75</v>
      </c>
      <c r="I101" s="43">
        <v>1</v>
      </c>
      <c r="J101" s="35">
        <v>33.78</v>
      </c>
      <c r="K101" s="36">
        <v>16.35</v>
      </c>
      <c r="L101" s="70">
        <v>10.54</v>
      </c>
      <c r="M101" s="50">
        <f t="shared" si="6"/>
        <v>297.1675</v>
      </c>
      <c r="N101" s="51">
        <f t="shared" si="4"/>
        <v>53.49015</v>
      </c>
      <c r="O101" s="52">
        <f t="shared" si="7"/>
        <v>350.65765</v>
      </c>
      <c r="P101" s="12">
        <v>90.79</v>
      </c>
      <c r="Q101" s="53">
        <f t="shared" si="5"/>
        <v>3.862293754818812</v>
      </c>
    </row>
    <row r="102" spans="1:17" ht="13.5">
      <c r="A102" s="30">
        <v>45</v>
      </c>
      <c r="B102" s="63" t="s">
        <v>244</v>
      </c>
      <c r="C102" s="19">
        <v>12</v>
      </c>
      <c r="D102" s="43">
        <v>1</v>
      </c>
      <c r="E102" s="43">
        <v>1</v>
      </c>
      <c r="F102" s="43">
        <v>0.25</v>
      </c>
      <c r="G102" s="43">
        <v>4</v>
      </c>
      <c r="H102" s="43">
        <v>9.75</v>
      </c>
      <c r="I102" s="43">
        <v>1</v>
      </c>
      <c r="J102" s="35">
        <v>33.78</v>
      </c>
      <c r="K102" s="36">
        <v>16.35</v>
      </c>
      <c r="L102" s="70">
        <v>10.54</v>
      </c>
      <c r="M102" s="50">
        <f>(D102*G102*J102)+(E102*H102*K102)+(F102*I102*L102)</f>
        <v>297.1675</v>
      </c>
      <c r="N102" s="51">
        <f t="shared" si="4"/>
        <v>53.49015</v>
      </c>
      <c r="O102" s="52">
        <f>M102+N102</f>
        <v>350.65765</v>
      </c>
      <c r="P102" s="12" t="s">
        <v>245</v>
      </c>
      <c r="Q102" s="53" t="e">
        <f t="shared" si="5"/>
        <v>#VALUE!</v>
      </c>
    </row>
    <row r="103" spans="1:17" ht="13.5">
      <c r="A103" s="140" t="s">
        <v>371</v>
      </c>
      <c r="B103" s="141"/>
      <c r="C103" s="4"/>
      <c r="D103" s="43"/>
      <c r="E103" s="43"/>
      <c r="F103" s="43"/>
      <c r="G103" s="43"/>
      <c r="H103" s="43"/>
      <c r="I103" s="43"/>
      <c r="J103" s="44"/>
      <c r="K103" s="45"/>
      <c r="L103" s="71"/>
      <c r="M103" s="50"/>
      <c r="N103" s="51"/>
      <c r="O103" s="52"/>
      <c r="P103" s="21"/>
      <c r="Q103" s="60"/>
    </row>
    <row r="104" spans="1:17" ht="13.5">
      <c r="A104" s="4">
        <v>46</v>
      </c>
      <c r="B104" s="37" t="s">
        <v>246</v>
      </c>
      <c r="C104" s="4"/>
      <c r="D104" s="43"/>
      <c r="E104" s="43"/>
      <c r="F104" s="43"/>
      <c r="G104" s="43"/>
      <c r="H104" s="43"/>
      <c r="I104" s="43"/>
      <c r="J104" s="44"/>
      <c r="K104" s="45"/>
      <c r="L104" s="71"/>
      <c r="M104" s="50"/>
      <c r="N104" s="51"/>
      <c r="O104" s="52"/>
      <c r="P104" s="21"/>
      <c r="Q104" s="60"/>
    </row>
    <row r="105" spans="1:18" ht="13.5">
      <c r="A105" s="4">
        <v>46.1</v>
      </c>
      <c r="B105" s="5" t="s">
        <v>372</v>
      </c>
      <c r="C105" s="38">
        <v>6.5</v>
      </c>
      <c r="D105" s="43">
        <v>1</v>
      </c>
      <c r="E105" s="43">
        <v>1</v>
      </c>
      <c r="F105" s="43">
        <v>0.5</v>
      </c>
      <c r="G105" s="43">
        <v>1.5</v>
      </c>
      <c r="H105" s="43">
        <v>3</v>
      </c>
      <c r="I105" s="43">
        <v>3.5</v>
      </c>
      <c r="J105" s="35">
        <v>33.78</v>
      </c>
      <c r="K105" s="36">
        <v>16.35</v>
      </c>
      <c r="L105" s="70">
        <v>10.54</v>
      </c>
      <c r="M105" s="50">
        <f t="shared" si="6"/>
        <v>118.16499999999999</v>
      </c>
      <c r="N105" s="51">
        <f t="shared" si="4"/>
        <v>21.269699999999997</v>
      </c>
      <c r="O105" s="52">
        <f t="shared" si="7"/>
        <v>139.4347</v>
      </c>
      <c r="P105" s="12">
        <v>53.69</v>
      </c>
      <c r="Q105" s="53">
        <f t="shared" si="5"/>
        <v>2.597032967032967</v>
      </c>
      <c r="R105" s="114"/>
    </row>
    <row r="106" spans="1:18" ht="13.5">
      <c r="A106" s="4">
        <v>46.2</v>
      </c>
      <c r="B106" s="5" t="s">
        <v>294</v>
      </c>
      <c r="C106" s="38">
        <v>6.5</v>
      </c>
      <c r="D106" s="43">
        <v>1</v>
      </c>
      <c r="E106" s="43">
        <v>1</v>
      </c>
      <c r="F106" s="43">
        <v>0.5</v>
      </c>
      <c r="G106" s="43">
        <v>1.5</v>
      </c>
      <c r="H106" s="43">
        <v>3</v>
      </c>
      <c r="I106" s="43">
        <v>3.5</v>
      </c>
      <c r="J106" s="35">
        <v>33.78</v>
      </c>
      <c r="K106" s="36">
        <v>16.35</v>
      </c>
      <c r="L106" s="70">
        <v>10.54</v>
      </c>
      <c r="M106" s="50">
        <f t="shared" si="6"/>
        <v>118.16499999999999</v>
      </c>
      <c r="N106" s="51">
        <f t="shared" si="4"/>
        <v>21.269699999999997</v>
      </c>
      <c r="O106" s="52">
        <f t="shared" si="7"/>
        <v>139.4347</v>
      </c>
      <c r="P106" s="12"/>
      <c r="Q106" s="53" t="e">
        <f t="shared" si="5"/>
        <v>#DIV/0!</v>
      </c>
      <c r="R106" s="114"/>
    </row>
    <row r="107" spans="1:18" ht="13.5">
      <c r="A107" s="4">
        <v>46.3</v>
      </c>
      <c r="B107" s="5" t="s">
        <v>373</v>
      </c>
      <c r="C107" s="38">
        <v>6.5</v>
      </c>
      <c r="D107" s="43">
        <v>1</v>
      </c>
      <c r="E107" s="43">
        <v>1</v>
      </c>
      <c r="F107" s="43">
        <v>0.5</v>
      </c>
      <c r="G107" s="43">
        <v>1.5</v>
      </c>
      <c r="H107" s="43">
        <v>3</v>
      </c>
      <c r="I107" s="43">
        <v>3.5</v>
      </c>
      <c r="J107" s="35">
        <v>33.78</v>
      </c>
      <c r="K107" s="36">
        <v>16.35</v>
      </c>
      <c r="L107" s="70">
        <v>10.54</v>
      </c>
      <c r="M107" s="50">
        <f t="shared" si="6"/>
        <v>118.16499999999999</v>
      </c>
      <c r="N107" s="51">
        <f t="shared" si="4"/>
        <v>21.269699999999997</v>
      </c>
      <c r="O107" s="52">
        <f t="shared" si="7"/>
        <v>139.4347</v>
      </c>
      <c r="P107" s="12"/>
      <c r="Q107" s="53" t="e">
        <f t="shared" si="5"/>
        <v>#DIV/0!</v>
      </c>
      <c r="R107" s="114"/>
    </row>
    <row r="108" spans="1:17" ht="13.5">
      <c r="A108" s="140" t="s">
        <v>374</v>
      </c>
      <c r="B108" s="141"/>
      <c r="C108" s="4"/>
      <c r="D108" s="43"/>
      <c r="E108" s="43"/>
      <c r="F108" s="43"/>
      <c r="G108" s="43"/>
      <c r="H108" s="43"/>
      <c r="I108" s="43"/>
      <c r="J108" s="44"/>
      <c r="K108" s="45"/>
      <c r="L108" s="71"/>
      <c r="M108" s="50"/>
      <c r="N108" s="51"/>
      <c r="O108" s="52"/>
      <c r="P108" s="21"/>
      <c r="Q108" s="60"/>
    </row>
    <row r="109" spans="1:17" ht="13.5">
      <c r="A109" s="4">
        <v>47</v>
      </c>
      <c r="B109" s="31" t="s">
        <v>51</v>
      </c>
      <c r="C109" s="38">
        <v>35</v>
      </c>
      <c r="D109" s="43">
        <v>1</v>
      </c>
      <c r="E109" s="43">
        <v>1</v>
      </c>
      <c r="F109" s="43">
        <v>0.25</v>
      </c>
      <c r="G109" s="43">
        <v>4</v>
      </c>
      <c r="H109" s="43">
        <v>11</v>
      </c>
      <c r="I109" s="43">
        <v>16</v>
      </c>
      <c r="J109" s="35">
        <v>33.78</v>
      </c>
      <c r="K109" s="36">
        <v>16.35</v>
      </c>
      <c r="L109" s="70">
        <v>10.54</v>
      </c>
      <c r="M109" s="50">
        <f t="shared" si="6"/>
        <v>357.13</v>
      </c>
      <c r="N109" s="51">
        <f t="shared" si="4"/>
        <v>64.2834</v>
      </c>
      <c r="O109" s="52">
        <f t="shared" si="7"/>
        <v>421.4134</v>
      </c>
      <c r="P109" s="12">
        <v>400.8</v>
      </c>
      <c r="Q109" s="53">
        <f t="shared" si="5"/>
        <v>1.051430638722555</v>
      </c>
    </row>
    <row r="110" spans="1:17" ht="13.5">
      <c r="A110" s="30">
        <v>48</v>
      </c>
      <c r="B110" s="63" t="s">
        <v>247</v>
      </c>
      <c r="C110" s="19">
        <v>18</v>
      </c>
      <c r="D110" s="43">
        <v>1</v>
      </c>
      <c r="E110" s="43">
        <v>1</v>
      </c>
      <c r="F110" s="43">
        <v>0.25</v>
      </c>
      <c r="G110" s="43">
        <v>4</v>
      </c>
      <c r="H110" s="43">
        <v>11</v>
      </c>
      <c r="I110" s="43">
        <v>16</v>
      </c>
      <c r="J110" s="35">
        <v>33.78</v>
      </c>
      <c r="K110" s="36">
        <v>16.35</v>
      </c>
      <c r="L110" s="70">
        <v>10.54</v>
      </c>
      <c r="M110" s="50">
        <f>(D110*G110*J110)+(E110*H110*K110)+(F110*I110*L110)</f>
        <v>357.13</v>
      </c>
      <c r="N110" s="51">
        <f t="shared" si="4"/>
        <v>64.2834</v>
      </c>
      <c r="O110" s="52">
        <f>M110+N110</f>
        <v>421.4134</v>
      </c>
      <c r="P110" s="12">
        <v>175.3</v>
      </c>
      <c r="Q110" s="53">
        <f t="shared" si="5"/>
        <v>2.4039555048488306</v>
      </c>
    </row>
    <row r="111" spans="1:31" ht="27.75" customHeight="1">
      <c r="A111" s="30" t="s">
        <v>408</v>
      </c>
      <c r="B111" s="39" t="s">
        <v>52</v>
      </c>
      <c r="C111" s="19">
        <v>16</v>
      </c>
      <c r="D111" s="43">
        <v>1</v>
      </c>
      <c r="E111" s="43">
        <v>1</v>
      </c>
      <c r="F111" s="43">
        <v>0.25</v>
      </c>
      <c r="G111" s="43">
        <v>4</v>
      </c>
      <c r="H111" s="43">
        <v>11</v>
      </c>
      <c r="I111" s="43">
        <v>11.25</v>
      </c>
      <c r="J111" s="35">
        <v>33.78</v>
      </c>
      <c r="K111" s="36">
        <v>16.35</v>
      </c>
      <c r="L111" s="70">
        <v>10.54</v>
      </c>
      <c r="M111" s="50">
        <f>(D111*G111*J111)+(E111*H111*K111)+(F111*I111*L111)</f>
        <v>344.61375000000004</v>
      </c>
      <c r="N111" s="51">
        <f t="shared" si="4"/>
        <v>62.030475</v>
      </c>
      <c r="O111" s="52">
        <f>M111+N111</f>
        <v>406.64422500000006</v>
      </c>
      <c r="P111" s="21"/>
      <c r="Q111" s="53"/>
      <c r="U111" s="64"/>
      <c r="V111" s="64"/>
      <c r="W111" s="65"/>
      <c r="X111" s="64"/>
      <c r="Y111" s="64"/>
      <c r="Z111" s="64"/>
      <c r="AA111" s="65"/>
      <c r="AB111" s="64"/>
      <c r="AC111" s="64"/>
      <c r="AD111" s="64"/>
      <c r="AE111" s="65"/>
    </row>
    <row r="112" spans="1:31" ht="16.5" customHeight="1">
      <c r="A112" s="4" t="s">
        <v>409</v>
      </c>
      <c r="B112" s="37" t="s">
        <v>411</v>
      </c>
      <c r="C112" s="62">
        <v>26</v>
      </c>
      <c r="D112" s="43">
        <v>1</v>
      </c>
      <c r="E112" s="43">
        <v>2</v>
      </c>
      <c r="F112" s="43">
        <v>0.5</v>
      </c>
      <c r="G112" s="43">
        <v>4</v>
      </c>
      <c r="H112" s="43">
        <v>6.25</v>
      </c>
      <c r="I112" s="43">
        <v>17</v>
      </c>
      <c r="J112" s="35">
        <v>33.78</v>
      </c>
      <c r="K112" s="36">
        <v>16.35</v>
      </c>
      <c r="L112" s="70">
        <v>10.54</v>
      </c>
      <c r="M112" s="50">
        <f>(D112*G112*J112)+(E112*H112*K112)+(F112*I112*L112)</f>
        <v>429.085</v>
      </c>
      <c r="N112" s="51">
        <f t="shared" si="4"/>
        <v>77.2353</v>
      </c>
      <c r="O112" s="52">
        <f>M112+N112</f>
        <v>506.3203</v>
      </c>
      <c r="P112" s="21"/>
      <c r="Q112" s="53"/>
      <c r="U112" s="64"/>
      <c r="V112" s="64"/>
      <c r="W112" s="65"/>
      <c r="X112" s="64"/>
      <c r="Y112" s="64"/>
      <c r="Z112" s="64"/>
      <c r="AA112" s="65"/>
      <c r="AB112" s="64"/>
      <c r="AC112" s="64"/>
      <c r="AD112" s="64"/>
      <c r="AE112" s="65"/>
    </row>
    <row r="113" spans="1:31" ht="15.75" customHeight="1">
      <c r="A113" s="4" t="s">
        <v>410</v>
      </c>
      <c r="B113" s="37" t="s">
        <v>412</v>
      </c>
      <c r="C113" s="62">
        <v>26</v>
      </c>
      <c r="D113" s="43">
        <v>1</v>
      </c>
      <c r="E113" s="43">
        <v>2</v>
      </c>
      <c r="F113" s="43">
        <v>0.5</v>
      </c>
      <c r="G113" s="43">
        <v>5</v>
      </c>
      <c r="H113" s="43">
        <v>6.5</v>
      </c>
      <c r="I113" s="43">
        <v>17</v>
      </c>
      <c r="J113" s="35">
        <v>33.78</v>
      </c>
      <c r="K113" s="36">
        <v>16.35</v>
      </c>
      <c r="L113" s="70">
        <v>10.54</v>
      </c>
      <c r="M113" s="50">
        <f>(D113*G113*J113)+(E113*H113*K113)+(F113*I113*L113)</f>
        <v>471.04</v>
      </c>
      <c r="N113" s="51">
        <f t="shared" si="4"/>
        <v>84.7872</v>
      </c>
      <c r="O113" s="52">
        <f>M113+N113</f>
        <v>555.8272000000001</v>
      </c>
      <c r="P113" s="21"/>
      <c r="Q113" s="53"/>
      <c r="U113" s="64"/>
      <c r="V113" s="64"/>
      <c r="W113" s="65"/>
      <c r="X113" s="64"/>
      <c r="Y113" s="64"/>
      <c r="Z113" s="64"/>
      <c r="AA113" s="65"/>
      <c r="AB113" s="64"/>
      <c r="AC113" s="64"/>
      <c r="AD113" s="64"/>
      <c r="AE113" s="65"/>
    </row>
    <row r="114" spans="1:31" ht="13.5">
      <c r="A114" s="140" t="s">
        <v>375</v>
      </c>
      <c r="B114" s="141"/>
      <c r="C114" s="4"/>
      <c r="D114" s="43"/>
      <c r="E114" s="43"/>
      <c r="F114" s="43"/>
      <c r="G114" s="43"/>
      <c r="H114" s="43"/>
      <c r="I114" s="43"/>
      <c r="J114" s="44"/>
      <c r="K114" s="45"/>
      <c r="L114" s="71"/>
      <c r="M114" s="50"/>
      <c r="N114" s="51"/>
      <c r="O114" s="52"/>
      <c r="P114" s="21"/>
      <c r="Q114" s="60"/>
      <c r="U114" s="64"/>
      <c r="V114" s="64"/>
      <c r="W114" s="65"/>
      <c r="X114" s="64"/>
      <c r="Y114" s="64"/>
      <c r="Z114" s="64"/>
      <c r="AA114" s="65"/>
      <c r="AB114" s="64"/>
      <c r="AC114" s="64"/>
      <c r="AD114" s="64"/>
      <c r="AE114" s="65"/>
    </row>
    <row r="115" spans="1:31" ht="13.5">
      <c r="A115" s="113"/>
      <c r="B115" s="118" t="s">
        <v>53</v>
      </c>
      <c r="C115" s="4">
        <v>10</v>
      </c>
      <c r="D115" s="43">
        <v>1</v>
      </c>
      <c r="E115" s="43">
        <v>1</v>
      </c>
      <c r="F115" s="43">
        <v>0.5</v>
      </c>
      <c r="G115" s="43">
        <v>2</v>
      </c>
      <c r="H115" s="43">
        <v>5</v>
      </c>
      <c r="I115" s="43">
        <v>4</v>
      </c>
      <c r="J115" s="35">
        <v>33.78</v>
      </c>
      <c r="K115" s="36">
        <v>16.35</v>
      </c>
      <c r="L115" s="70">
        <v>10.54</v>
      </c>
      <c r="M115" s="50">
        <f>(D115*G115*J115)+(E115*H115*K115)+(F115*I115*L115)</f>
        <v>170.39</v>
      </c>
      <c r="N115" s="51">
        <f t="shared" si="4"/>
        <v>30.670199999999998</v>
      </c>
      <c r="O115" s="52">
        <f>M115+N115</f>
        <v>201.06019999999998</v>
      </c>
      <c r="P115" s="21"/>
      <c r="Q115" s="60"/>
      <c r="U115" s="64"/>
      <c r="V115" s="64"/>
      <c r="W115" s="65"/>
      <c r="X115" s="64"/>
      <c r="Y115" s="64"/>
      <c r="Z115" s="64"/>
      <c r="AA115" s="65"/>
      <c r="AB115" s="64"/>
      <c r="AC115" s="64"/>
      <c r="AD115" s="64"/>
      <c r="AE115" s="65"/>
    </row>
    <row r="116" spans="1:31" ht="13.5">
      <c r="A116" s="4">
        <v>50</v>
      </c>
      <c r="B116" s="37" t="s">
        <v>376</v>
      </c>
      <c r="C116" s="4"/>
      <c r="D116" s="43"/>
      <c r="E116" s="43"/>
      <c r="F116" s="43"/>
      <c r="G116" s="43"/>
      <c r="H116" s="43"/>
      <c r="I116" s="43"/>
      <c r="J116" s="44"/>
      <c r="K116" s="45"/>
      <c r="L116" s="71"/>
      <c r="M116" s="50"/>
      <c r="N116" s="51"/>
      <c r="O116" s="52"/>
      <c r="P116" s="21"/>
      <c r="Q116" s="60"/>
      <c r="U116" s="64"/>
      <c r="V116" s="64"/>
      <c r="W116" s="65"/>
      <c r="X116" s="64"/>
      <c r="Y116" s="64"/>
      <c r="Z116" s="64"/>
      <c r="AA116" s="65"/>
      <c r="AB116" s="64"/>
      <c r="AC116" s="64"/>
      <c r="AD116" s="64"/>
      <c r="AE116" s="65"/>
    </row>
    <row r="117" spans="1:31" ht="13.5">
      <c r="A117" s="4">
        <v>50.1</v>
      </c>
      <c r="B117" s="5" t="s">
        <v>336</v>
      </c>
      <c r="C117" s="38">
        <v>10</v>
      </c>
      <c r="D117" s="43">
        <v>1</v>
      </c>
      <c r="E117" s="43">
        <v>2</v>
      </c>
      <c r="F117" s="43">
        <v>1</v>
      </c>
      <c r="G117" s="43">
        <v>2</v>
      </c>
      <c r="H117" s="43">
        <v>5.75</v>
      </c>
      <c r="I117" s="43">
        <v>2.55</v>
      </c>
      <c r="J117" s="35">
        <v>33.78</v>
      </c>
      <c r="K117" s="36">
        <v>16.35</v>
      </c>
      <c r="L117" s="70">
        <v>10.54</v>
      </c>
      <c r="M117" s="50">
        <f t="shared" si="6"/>
        <v>282.462</v>
      </c>
      <c r="N117" s="51">
        <f t="shared" si="4"/>
        <v>50.84316</v>
      </c>
      <c r="O117" s="52">
        <f t="shared" si="7"/>
        <v>333.30516</v>
      </c>
      <c r="P117" s="12">
        <v>186.75</v>
      </c>
      <c r="Q117" s="53">
        <f t="shared" si="5"/>
        <v>1.7847665863453814</v>
      </c>
      <c r="U117" s="64"/>
      <c r="V117" s="64"/>
      <c r="W117" s="65"/>
      <c r="X117" s="64"/>
      <c r="Y117" s="64"/>
      <c r="Z117" s="64"/>
      <c r="AA117" s="65"/>
      <c r="AB117" s="64"/>
      <c r="AC117" s="64"/>
      <c r="AD117" s="64"/>
      <c r="AE117" s="65"/>
    </row>
    <row r="118" spans="1:31" ht="13.5">
      <c r="A118" s="4">
        <v>50.2</v>
      </c>
      <c r="B118" s="5" t="s">
        <v>296</v>
      </c>
      <c r="C118" s="38">
        <v>10</v>
      </c>
      <c r="D118" s="43">
        <v>1</v>
      </c>
      <c r="E118" s="43">
        <v>2</v>
      </c>
      <c r="F118" s="43">
        <v>1</v>
      </c>
      <c r="G118" s="43">
        <v>2</v>
      </c>
      <c r="H118" s="43">
        <v>5.75</v>
      </c>
      <c r="I118" s="43">
        <v>2.55</v>
      </c>
      <c r="J118" s="35">
        <v>33.78</v>
      </c>
      <c r="K118" s="36">
        <v>16.35</v>
      </c>
      <c r="L118" s="70">
        <v>10.54</v>
      </c>
      <c r="M118" s="50">
        <f t="shared" si="6"/>
        <v>282.462</v>
      </c>
      <c r="N118" s="51">
        <f t="shared" si="4"/>
        <v>50.84316</v>
      </c>
      <c r="O118" s="52">
        <f t="shared" si="7"/>
        <v>333.30516</v>
      </c>
      <c r="P118" s="12"/>
      <c r="Q118" s="53" t="e">
        <f t="shared" si="5"/>
        <v>#DIV/0!</v>
      </c>
      <c r="U118" s="64"/>
      <c r="V118" s="64"/>
      <c r="W118" s="65"/>
      <c r="X118" s="64"/>
      <c r="Y118" s="64"/>
      <c r="Z118" s="64"/>
      <c r="AA118" s="65"/>
      <c r="AB118" s="64"/>
      <c r="AC118" s="64"/>
      <c r="AD118" s="64"/>
      <c r="AE118" s="65"/>
    </row>
    <row r="119" spans="1:31" ht="13.5">
      <c r="A119" s="4">
        <v>50.3</v>
      </c>
      <c r="B119" s="5" t="s">
        <v>292</v>
      </c>
      <c r="C119" s="38">
        <v>10</v>
      </c>
      <c r="D119" s="43">
        <v>1</v>
      </c>
      <c r="E119" s="43">
        <v>2</v>
      </c>
      <c r="F119" s="43">
        <v>1</v>
      </c>
      <c r="G119" s="43">
        <v>2</v>
      </c>
      <c r="H119" s="43">
        <v>5.75</v>
      </c>
      <c r="I119" s="43">
        <v>2.55</v>
      </c>
      <c r="J119" s="35">
        <v>33.78</v>
      </c>
      <c r="K119" s="36">
        <v>16.35</v>
      </c>
      <c r="L119" s="70">
        <v>10.54</v>
      </c>
      <c r="M119" s="50">
        <f t="shared" si="6"/>
        <v>282.462</v>
      </c>
      <c r="N119" s="51">
        <f t="shared" si="4"/>
        <v>50.84316</v>
      </c>
      <c r="O119" s="52">
        <f t="shared" si="7"/>
        <v>333.30516</v>
      </c>
      <c r="P119" s="12"/>
      <c r="Q119" s="53" t="e">
        <f t="shared" si="5"/>
        <v>#DIV/0!</v>
      </c>
      <c r="U119" s="64"/>
      <c r="V119" s="64"/>
      <c r="W119" s="65"/>
      <c r="X119" s="64"/>
      <c r="Y119" s="64"/>
      <c r="Z119" s="64"/>
      <c r="AA119" s="65"/>
      <c r="AB119" s="64"/>
      <c r="AC119" s="64"/>
      <c r="AD119" s="64"/>
      <c r="AE119" s="65"/>
    </row>
    <row r="120" spans="1:31" ht="13.5">
      <c r="A120" s="4">
        <v>50.4</v>
      </c>
      <c r="B120" s="5" t="s">
        <v>377</v>
      </c>
      <c r="C120" s="38">
        <v>10</v>
      </c>
      <c r="D120" s="43">
        <v>1</v>
      </c>
      <c r="E120" s="43">
        <v>2</v>
      </c>
      <c r="F120" s="43">
        <v>1</v>
      </c>
      <c r="G120" s="43">
        <v>2</v>
      </c>
      <c r="H120" s="43">
        <v>5.75</v>
      </c>
      <c r="I120" s="43">
        <v>2.55</v>
      </c>
      <c r="J120" s="35">
        <v>33.78</v>
      </c>
      <c r="K120" s="36">
        <v>16.35</v>
      </c>
      <c r="L120" s="70">
        <v>10.54</v>
      </c>
      <c r="M120" s="50">
        <f t="shared" si="6"/>
        <v>282.462</v>
      </c>
      <c r="N120" s="51">
        <f t="shared" si="4"/>
        <v>50.84316</v>
      </c>
      <c r="O120" s="52">
        <f t="shared" si="7"/>
        <v>333.30516</v>
      </c>
      <c r="P120" s="12"/>
      <c r="Q120" s="53" t="e">
        <f t="shared" si="5"/>
        <v>#DIV/0!</v>
      </c>
      <c r="U120" s="64"/>
      <c r="V120" s="64"/>
      <c r="W120" s="65"/>
      <c r="X120" s="64"/>
      <c r="Y120" s="64"/>
      <c r="Z120" s="64"/>
      <c r="AA120" s="65"/>
      <c r="AB120" s="64"/>
      <c r="AC120" s="64"/>
      <c r="AD120" s="64"/>
      <c r="AE120" s="65"/>
    </row>
    <row r="121" spans="1:31" ht="13.5">
      <c r="A121" s="4">
        <v>50.5</v>
      </c>
      <c r="B121" s="5" t="s">
        <v>300</v>
      </c>
      <c r="C121" s="38">
        <v>10</v>
      </c>
      <c r="D121" s="43">
        <v>1</v>
      </c>
      <c r="E121" s="43">
        <v>2</v>
      </c>
      <c r="F121" s="43">
        <v>1</v>
      </c>
      <c r="G121" s="43">
        <v>2</v>
      </c>
      <c r="H121" s="43">
        <v>5.75</v>
      </c>
      <c r="I121" s="43">
        <v>2.55</v>
      </c>
      <c r="J121" s="35">
        <v>33.78</v>
      </c>
      <c r="K121" s="36">
        <v>16.35</v>
      </c>
      <c r="L121" s="70">
        <v>10.54</v>
      </c>
      <c r="M121" s="50">
        <f t="shared" si="6"/>
        <v>282.462</v>
      </c>
      <c r="N121" s="51">
        <f t="shared" si="4"/>
        <v>50.84316</v>
      </c>
      <c r="O121" s="52">
        <f t="shared" si="7"/>
        <v>333.30516</v>
      </c>
      <c r="P121" s="12"/>
      <c r="Q121" s="53" t="e">
        <f t="shared" si="5"/>
        <v>#DIV/0!</v>
      </c>
      <c r="U121" s="64"/>
      <c r="V121" s="64"/>
      <c r="W121" s="65"/>
      <c r="X121" s="64"/>
      <c r="Y121" s="64"/>
      <c r="Z121" s="64"/>
      <c r="AA121" s="65"/>
      <c r="AB121" s="64"/>
      <c r="AC121" s="64"/>
      <c r="AD121" s="64"/>
      <c r="AE121" s="65"/>
    </row>
    <row r="122" spans="1:31" ht="13.5">
      <c r="A122" s="4">
        <v>51</v>
      </c>
      <c r="B122" s="37" t="s">
        <v>378</v>
      </c>
      <c r="C122" s="4"/>
      <c r="D122" s="43"/>
      <c r="E122" s="43"/>
      <c r="F122" s="43"/>
      <c r="G122" s="43"/>
      <c r="H122" s="43"/>
      <c r="I122" s="43"/>
      <c r="J122" s="44"/>
      <c r="K122" s="45"/>
      <c r="L122" s="71"/>
      <c r="M122" s="50"/>
      <c r="N122" s="51"/>
      <c r="O122" s="52"/>
      <c r="P122" s="21"/>
      <c r="Q122" s="60"/>
      <c r="U122" s="64"/>
      <c r="V122" s="64"/>
      <c r="W122" s="65"/>
      <c r="X122" s="64"/>
      <c r="Y122" s="64"/>
      <c r="Z122" s="64"/>
      <c r="AA122" s="65"/>
      <c r="AB122" s="64"/>
      <c r="AC122" s="64"/>
      <c r="AD122" s="64"/>
      <c r="AE122" s="65"/>
    </row>
    <row r="123" spans="1:31" ht="13.5">
      <c r="A123" s="4">
        <v>51.1</v>
      </c>
      <c r="B123" s="5" t="s">
        <v>343</v>
      </c>
      <c r="C123" s="38">
        <v>26.5</v>
      </c>
      <c r="D123" s="43">
        <v>1</v>
      </c>
      <c r="E123" s="43">
        <v>2</v>
      </c>
      <c r="F123" s="43">
        <v>1</v>
      </c>
      <c r="G123" s="43">
        <v>2</v>
      </c>
      <c r="H123" s="43">
        <v>3.25</v>
      </c>
      <c r="I123" s="43">
        <v>22.5</v>
      </c>
      <c r="J123" s="35">
        <v>33.78</v>
      </c>
      <c r="K123" s="36">
        <v>16.35</v>
      </c>
      <c r="L123" s="70">
        <v>10.54</v>
      </c>
      <c r="M123" s="50">
        <f t="shared" si="6"/>
        <v>410.985</v>
      </c>
      <c r="N123" s="51">
        <f t="shared" si="4"/>
        <v>73.9773</v>
      </c>
      <c r="O123" s="52">
        <f t="shared" si="7"/>
        <v>484.9623</v>
      </c>
      <c r="P123" s="12">
        <v>231.09</v>
      </c>
      <c r="Q123" s="53">
        <f t="shared" si="5"/>
        <v>2.098586265091523</v>
      </c>
      <c r="U123" s="64"/>
      <c r="V123" s="64"/>
      <c r="W123" s="65"/>
      <c r="X123" s="64"/>
      <c r="Y123" s="64"/>
      <c r="Z123" s="64"/>
      <c r="AA123" s="65"/>
      <c r="AB123" s="64"/>
      <c r="AC123" s="64"/>
      <c r="AD123" s="64"/>
      <c r="AE123" s="65"/>
    </row>
    <row r="124" spans="1:31" ht="13.5">
      <c r="A124" s="4">
        <v>51.2</v>
      </c>
      <c r="B124" s="5" t="s">
        <v>379</v>
      </c>
      <c r="C124" s="38">
        <v>26.5</v>
      </c>
      <c r="D124" s="43">
        <v>1</v>
      </c>
      <c r="E124" s="43">
        <v>2</v>
      </c>
      <c r="F124" s="43">
        <v>1</v>
      </c>
      <c r="G124" s="43">
        <v>2</v>
      </c>
      <c r="H124" s="43">
        <v>3.25</v>
      </c>
      <c r="I124" s="43">
        <v>22.5</v>
      </c>
      <c r="J124" s="35">
        <v>33.78</v>
      </c>
      <c r="K124" s="36">
        <v>16.35</v>
      </c>
      <c r="L124" s="70">
        <v>10.54</v>
      </c>
      <c r="M124" s="50">
        <f t="shared" si="6"/>
        <v>410.985</v>
      </c>
      <c r="N124" s="51">
        <f t="shared" si="4"/>
        <v>73.9773</v>
      </c>
      <c r="O124" s="52">
        <f t="shared" si="7"/>
        <v>484.9623</v>
      </c>
      <c r="P124" s="12"/>
      <c r="Q124" s="53" t="e">
        <f t="shared" si="5"/>
        <v>#DIV/0!</v>
      </c>
      <c r="U124" s="64"/>
      <c r="V124" s="64"/>
      <c r="W124" s="65"/>
      <c r="X124" s="64"/>
      <c r="Y124" s="64"/>
      <c r="Z124" s="64"/>
      <c r="AA124" s="65"/>
      <c r="AB124" s="64"/>
      <c r="AC124" s="64"/>
      <c r="AD124" s="64"/>
      <c r="AE124" s="65"/>
    </row>
    <row r="125" spans="1:31" ht="30.75" customHeight="1">
      <c r="A125" s="4">
        <v>52</v>
      </c>
      <c r="B125" s="37" t="s">
        <v>380</v>
      </c>
      <c r="C125" s="4"/>
      <c r="D125" s="43"/>
      <c r="E125" s="43"/>
      <c r="F125" s="43"/>
      <c r="G125" s="43"/>
      <c r="H125" s="43"/>
      <c r="I125" s="43"/>
      <c r="J125" s="44"/>
      <c r="K125" s="45"/>
      <c r="L125" s="71"/>
      <c r="M125" s="50"/>
      <c r="N125" s="51"/>
      <c r="O125" s="52"/>
      <c r="P125" s="21"/>
      <c r="Q125" s="60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</row>
    <row r="126" spans="1:31" ht="13.5">
      <c r="A126" s="4">
        <v>52.1</v>
      </c>
      <c r="B126" s="5" t="s">
        <v>336</v>
      </c>
      <c r="C126" s="38">
        <v>4.5</v>
      </c>
      <c r="D126" s="43">
        <v>1</v>
      </c>
      <c r="E126" s="43">
        <v>1</v>
      </c>
      <c r="F126" s="43">
        <v>0.5</v>
      </c>
      <c r="G126" s="43">
        <v>1.75</v>
      </c>
      <c r="H126" s="43">
        <v>3</v>
      </c>
      <c r="I126" s="43">
        <v>3.75</v>
      </c>
      <c r="J126" s="35">
        <v>33.78</v>
      </c>
      <c r="K126" s="36">
        <v>16.35</v>
      </c>
      <c r="L126" s="70">
        <v>10.54</v>
      </c>
      <c r="M126" s="50">
        <f t="shared" si="6"/>
        <v>127.92750000000001</v>
      </c>
      <c r="N126" s="51">
        <f t="shared" si="4"/>
        <v>23.02695</v>
      </c>
      <c r="O126" s="52">
        <f t="shared" si="7"/>
        <v>150.95445</v>
      </c>
      <c r="P126" s="12">
        <v>100.93</v>
      </c>
      <c r="Q126" s="53">
        <f t="shared" si="5"/>
        <v>1.495635093629248</v>
      </c>
      <c r="R126" s="114"/>
      <c r="U126" s="64"/>
      <c r="V126" s="64"/>
      <c r="W126" s="65"/>
      <c r="X126" s="64"/>
      <c r="Y126" s="64"/>
      <c r="Z126" s="64"/>
      <c r="AA126" s="65"/>
      <c r="AB126" s="64"/>
      <c r="AC126" s="64"/>
      <c r="AD126" s="64"/>
      <c r="AE126" s="64"/>
    </row>
    <row r="127" spans="1:31" ht="13.5">
      <c r="A127" s="4">
        <v>52.2</v>
      </c>
      <c r="B127" s="5" t="s">
        <v>381</v>
      </c>
      <c r="C127" s="38">
        <v>4.5</v>
      </c>
      <c r="D127" s="43">
        <v>1</v>
      </c>
      <c r="E127" s="43">
        <v>1</v>
      </c>
      <c r="F127" s="43">
        <v>0.5</v>
      </c>
      <c r="G127" s="43">
        <v>1.75</v>
      </c>
      <c r="H127" s="43">
        <v>3</v>
      </c>
      <c r="I127" s="43">
        <v>3.75</v>
      </c>
      <c r="J127" s="35">
        <v>33.78</v>
      </c>
      <c r="K127" s="36">
        <v>16.35</v>
      </c>
      <c r="L127" s="70">
        <v>10.54</v>
      </c>
      <c r="M127" s="50">
        <f t="shared" si="6"/>
        <v>127.92750000000001</v>
      </c>
      <c r="N127" s="51">
        <f t="shared" si="4"/>
        <v>23.02695</v>
      </c>
      <c r="O127" s="52">
        <f t="shared" si="7"/>
        <v>150.95445</v>
      </c>
      <c r="P127" s="12"/>
      <c r="Q127" s="53" t="e">
        <f t="shared" si="5"/>
        <v>#DIV/0!</v>
      </c>
      <c r="R127" s="114"/>
      <c r="U127" s="64"/>
      <c r="V127" s="64"/>
      <c r="W127" s="65"/>
      <c r="X127" s="64"/>
      <c r="Y127" s="64"/>
      <c r="Z127" s="64"/>
      <c r="AA127" s="65"/>
      <c r="AB127" s="64"/>
      <c r="AC127" s="64"/>
      <c r="AD127" s="64"/>
      <c r="AE127" s="64"/>
    </row>
    <row r="128" spans="1:31" ht="28.5" customHeight="1">
      <c r="A128" s="4">
        <v>53</v>
      </c>
      <c r="B128" s="37" t="s">
        <v>54</v>
      </c>
      <c r="C128" s="38">
        <v>21.5</v>
      </c>
      <c r="D128" s="43">
        <v>1</v>
      </c>
      <c r="E128" s="43">
        <v>1.5</v>
      </c>
      <c r="F128" s="43">
        <v>0.5</v>
      </c>
      <c r="G128" s="43">
        <v>1</v>
      </c>
      <c r="H128" s="43">
        <v>7.75</v>
      </c>
      <c r="I128" s="43">
        <v>13.5</v>
      </c>
      <c r="J128" s="35">
        <v>33.78</v>
      </c>
      <c r="K128" s="36">
        <v>16.35</v>
      </c>
      <c r="L128" s="70">
        <v>10.54</v>
      </c>
      <c r="M128" s="50">
        <f t="shared" si="6"/>
        <v>294.99375000000003</v>
      </c>
      <c r="N128" s="51">
        <f t="shared" si="4"/>
        <v>53.09887500000001</v>
      </c>
      <c r="O128" s="52">
        <f t="shared" si="7"/>
        <v>348.09262500000006</v>
      </c>
      <c r="P128" s="12">
        <v>298.43</v>
      </c>
      <c r="Q128" s="53">
        <f t="shared" si="5"/>
        <v>1.1664129779177699</v>
      </c>
      <c r="U128" s="64"/>
      <c r="V128" s="64"/>
      <c r="W128" s="66"/>
      <c r="X128" s="64"/>
      <c r="Y128" s="64"/>
      <c r="Z128" s="64"/>
      <c r="AA128" s="65"/>
      <c r="AB128" s="64"/>
      <c r="AC128" s="64"/>
      <c r="AD128" s="64"/>
      <c r="AE128" s="64"/>
    </row>
    <row r="129" spans="1:31" ht="26.25">
      <c r="A129" s="4">
        <v>54</v>
      </c>
      <c r="B129" s="37" t="s">
        <v>55</v>
      </c>
      <c r="C129" s="19">
        <v>18</v>
      </c>
      <c r="D129" s="43">
        <v>1</v>
      </c>
      <c r="E129" s="43">
        <v>1</v>
      </c>
      <c r="F129" s="43">
        <v>0.25</v>
      </c>
      <c r="G129" s="43">
        <v>1</v>
      </c>
      <c r="H129" s="43">
        <v>4.5</v>
      </c>
      <c r="I129" s="43">
        <v>13</v>
      </c>
      <c r="J129" s="35">
        <v>33.78</v>
      </c>
      <c r="K129" s="36">
        <v>16.35</v>
      </c>
      <c r="L129" s="70">
        <v>10.54</v>
      </c>
      <c r="M129" s="50">
        <f aca="true" t="shared" si="8" ref="M129:M135">(D129*G129*J129)+(E129*H129*K129)+(F129*I129*L129)</f>
        <v>141.61</v>
      </c>
      <c r="N129" s="51">
        <f t="shared" si="4"/>
        <v>25.489800000000002</v>
      </c>
      <c r="O129" s="52">
        <f aca="true" t="shared" si="9" ref="O129:O135">M129+N129</f>
        <v>167.09980000000002</v>
      </c>
      <c r="P129" s="12">
        <v>148.56</v>
      </c>
      <c r="Q129" s="53">
        <f aca="true" t="shared" si="10" ref="Q129:Q135">O129/P129</f>
        <v>1.1247967151319334</v>
      </c>
      <c r="U129" s="64"/>
      <c r="V129" s="64"/>
      <c r="W129" s="66"/>
      <c r="X129" s="64"/>
      <c r="Y129" s="64"/>
      <c r="Z129" s="64"/>
      <c r="AA129" s="65"/>
      <c r="AB129" s="64"/>
      <c r="AC129" s="64"/>
      <c r="AD129" s="64"/>
      <c r="AE129" s="64"/>
    </row>
    <row r="130" spans="1:31" ht="13.5">
      <c r="A130" s="4">
        <v>55</v>
      </c>
      <c r="B130" s="37" t="s">
        <v>248</v>
      </c>
      <c r="C130" s="19">
        <v>15</v>
      </c>
      <c r="D130" s="43">
        <v>1</v>
      </c>
      <c r="E130" s="43">
        <v>1</v>
      </c>
      <c r="F130" s="43">
        <v>0.25</v>
      </c>
      <c r="G130" s="43">
        <v>1</v>
      </c>
      <c r="H130" s="43">
        <v>3.5</v>
      </c>
      <c r="I130" s="43">
        <v>10.5</v>
      </c>
      <c r="J130" s="35">
        <v>33.78</v>
      </c>
      <c r="K130" s="36">
        <v>16.35</v>
      </c>
      <c r="L130" s="70">
        <v>10.54</v>
      </c>
      <c r="M130" s="50">
        <f t="shared" si="8"/>
        <v>118.67250000000001</v>
      </c>
      <c r="N130" s="51">
        <f t="shared" si="4"/>
        <v>21.361050000000002</v>
      </c>
      <c r="O130" s="52">
        <f t="shared" si="9"/>
        <v>140.03355000000002</v>
      </c>
      <c r="P130" s="12">
        <v>123.8</v>
      </c>
      <c r="Q130" s="53">
        <f t="shared" si="10"/>
        <v>1.1311272213247174</v>
      </c>
      <c r="U130" s="64"/>
      <c r="V130" s="64"/>
      <c r="W130" s="66"/>
      <c r="X130" s="64"/>
      <c r="Y130" s="64"/>
      <c r="Z130" s="64"/>
      <c r="AA130" s="65"/>
      <c r="AB130" s="64"/>
      <c r="AC130" s="64"/>
      <c r="AD130" s="64"/>
      <c r="AE130" s="64"/>
    </row>
    <row r="131" spans="1:31" ht="13.5">
      <c r="A131" s="4">
        <v>56</v>
      </c>
      <c r="B131" s="37" t="s">
        <v>249</v>
      </c>
      <c r="C131" s="19">
        <v>6</v>
      </c>
      <c r="D131" s="43">
        <v>1</v>
      </c>
      <c r="E131" s="43">
        <v>1</v>
      </c>
      <c r="F131" s="43">
        <v>0.5</v>
      </c>
      <c r="G131" s="43">
        <v>2</v>
      </c>
      <c r="H131" s="43">
        <v>4.75</v>
      </c>
      <c r="I131" s="43">
        <v>2</v>
      </c>
      <c r="J131" s="35">
        <v>33.78</v>
      </c>
      <c r="K131" s="36">
        <v>16.35</v>
      </c>
      <c r="L131" s="70">
        <v>10.54</v>
      </c>
      <c r="M131" s="50">
        <f t="shared" si="8"/>
        <v>155.76250000000002</v>
      </c>
      <c r="N131" s="51">
        <f t="shared" si="4"/>
        <v>28.037250000000004</v>
      </c>
      <c r="O131" s="52">
        <f t="shared" si="9"/>
        <v>183.79975000000002</v>
      </c>
      <c r="P131" s="12">
        <v>58.43</v>
      </c>
      <c r="Q131" s="53">
        <f t="shared" si="10"/>
        <v>3.145640082149581</v>
      </c>
      <c r="U131" s="64"/>
      <c r="V131" s="64"/>
      <c r="W131" s="66"/>
      <c r="X131" s="64"/>
      <c r="Y131" s="64"/>
      <c r="Z131" s="64"/>
      <c r="AA131" s="65"/>
      <c r="AB131" s="64"/>
      <c r="AC131" s="64"/>
      <c r="AD131" s="64"/>
      <c r="AE131" s="64"/>
    </row>
    <row r="132" spans="1:31" ht="13.5">
      <c r="A132" s="4">
        <v>57</v>
      </c>
      <c r="B132" s="37" t="s">
        <v>137</v>
      </c>
      <c r="C132" s="19">
        <v>15</v>
      </c>
      <c r="D132" s="43">
        <v>1</v>
      </c>
      <c r="E132" s="43">
        <v>1</v>
      </c>
      <c r="F132" s="43">
        <v>0.5</v>
      </c>
      <c r="G132" s="43">
        <v>3</v>
      </c>
      <c r="H132" s="43">
        <v>7.5</v>
      </c>
      <c r="I132" s="43">
        <v>6</v>
      </c>
      <c r="J132" s="35">
        <v>33.78</v>
      </c>
      <c r="K132" s="36">
        <v>16.35</v>
      </c>
      <c r="L132" s="70">
        <v>10.54</v>
      </c>
      <c r="M132" s="50">
        <f t="shared" si="8"/>
        <v>255.58500000000004</v>
      </c>
      <c r="N132" s="51">
        <f t="shared" si="4"/>
        <v>46.005300000000005</v>
      </c>
      <c r="O132" s="52">
        <f t="shared" si="9"/>
        <v>301.59030000000007</v>
      </c>
      <c r="P132" s="12">
        <v>65.91</v>
      </c>
      <c r="Q132" s="53">
        <f t="shared" si="10"/>
        <v>4.575789713245336</v>
      </c>
      <c r="R132" s="114"/>
      <c r="U132" s="64"/>
      <c r="V132" s="64"/>
      <c r="W132" s="66"/>
      <c r="X132" s="64"/>
      <c r="Y132" s="64"/>
      <c r="Z132" s="64"/>
      <c r="AA132" s="65"/>
      <c r="AB132" s="64"/>
      <c r="AC132" s="64"/>
      <c r="AD132" s="64"/>
      <c r="AE132" s="64"/>
    </row>
    <row r="133" spans="1:31" ht="26.25">
      <c r="A133" s="4">
        <v>58</v>
      </c>
      <c r="B133" s="37" t="s">
        <v>250</v>
      </c>
      <c r="C133" s="19">
        <v>27</v>
      </c>
      <c r="D133" s="43">
        <v>1</v>
      </c>
      <c r="E133" s="43">
        <v>1</v>
      </c>
      <c r="F133" s="43">
        <v>0.5</v>
      </c>
      <c r="G133" s="43">
        <v>2</v>
      </c>
      <c r="H133" s="43">
        <v>2</v>
      </c>
      <c r="I133" s="43">
        <v>23</v>
      </c>
      <c r="J133" s="35">
        <v>33.78</v>
      </c>
      <c r="K133" s="36">
        <v>16.35</v>
      </c>
      <c r="L133" s="70">
        <v>10.54</v>
      </c>
      <c r="M133" s="50">
        <f t="shared" si="8"/>
        <v>221.47</v>
      </c>
      <c r="N133" s="51">
        <f t="shared" si="4"/>
        <v>39.864599999999996</v>
      </c>
      <c r="O133" s="52">
        <f t="shared" si="9"/>
        <v>261.3346</v>
      </c>
      <c r="P133" s="12">
        <v>222.84</v>
      </c>
      <c r="Q133" s="53">
        <f t="shared" si="10"/>
        <v>1.172745467600072</v>
      </c>
      <c r="U133" s="64"/>
      <c r="V133" s="64"/>
      <c r="W133" s="66"/>
      <c r="X133" s="64"/>
      <c r="Y133" s="64"/>
      <c r="Z133" s="64"/>
      <c r="AA133" s="65"/>
      <c r="AB133" s="64"/>
      <c r="AC133" s="64"/>
      <c r="AD133" s="64"/>
      <c r="AE133" s="64"/>
    </row>
    <row r="134" spans="1:31" ht="13.5">
      <c r="A134" s="4">
        <v>59</v>
      </c>
      <c r="B134" s="37" t="s">
        <v>251</v>
      </c>
      <c r="C134" s="19">
        <v>15</v>
      </c>
      <c r="D134" s="43">
        <v>1</v>
      </c>
      <c r="E134" s="43">
        <v>1</v>
      </c>
      <c r="F134" s="43">
        <v>0.5</v>
      </c>
      <c r="G134" s="43">
        <v>3</v>
      </c>
      <c r="H134" s="43">
        <v>7.5</v>
      </c>
      <c r="I134" s="43">
        <v>6</v>
      </c>
      <c r="J134" s="35">
        <v>33.78</v>
      </c>
      <c r="K134" s="36">
        <v>16.35</v>
      </c>
      <c r="L134" s="70">
        <v>10.54</v>
      </c>
      <c r="M134" s="50">
        <f t="shared" si="8"/>
        <v>255.58500000000004</v>
      </c>
      <c r="N134" s="51">
        <f t="shared" si="4"/>
        <v>46.005300000000005</v>
      </c>
      <c r="O134" s="52">
        <f t="shared" si="9"/>
        <v>301.59030000000007</v>
      </c>
      <c r="P134" s="12">
        <v>69.16</v>
      </c>
      <c r="Q134" s="53">
        <f t="shared" si="10"/>
        <v>4.360762001156739</v>
      </c>
      <c r="U134" s="64"/>
      <c r="V134" s="64"/>
      <c r="W134" s="66"/>
      <c r="X134" s="64"/>
      <c r="Y134" s="64"/>
      <c r="Z134" s="64"/>
      <c r="AA134" s="65"/>
      <c r="AB134" s="64"/>
      <c r="AC134" s="64"/>
      <c r="AD134" s="64"/>
      <c r="AE134" s="64"/>
    </row>
    <row r="135" spans="1:31" ht="13.5">
      <c r="A135" s="4">
        <v>60</v>
      </c>
      <c r="B135" s="37" t="s">
        <v>252</v>
      </c>
      <c r="C135" s="19">
        <v>4</v>
      </c>
      <c r="D135" s="43">
        <v>1</v>
      </c>
      <c r="E135" s="43">
        <v>1</v>
      </c>
      <c r="F135" s="43">
        <v>0.5</v>
      </c>
      <c r="G135" s="43">
        <v>1</v>
      </c>
      <c r="H135" s="43">
        <v>2.5</v>
      </c>
      <c r="I135" s="43">
        <v>1</v>
      </c>
      <c r="J135" s="35">
        <v>33.78</v>
      </c>
      <c r="K135" s="36">
        <v>16.35</v>
      </c>
      <c r="L135" s="70">
        <v>10.54</v>
      </c>
      <c r="M135" s="50">
        <f t="shared" si="8"/>
        <v>79.925</v>
      </c>
      <c r="N135" s="51">
        <f t="shared" si="4"/>
        <v>14.3865</v>
      </c>
      <c r="O135" s="52">
        <f t="shared" si="9"/>
        <v>94.3115</v>
      </c>
      <c r="P135" s="12">
        <v>33.01</v>
      </c>
      <c r="Q135" s="53">
        <f t="shared" si="10"/>
        <v>2.8570584671311723</v>
      </c>
      <c r="U135" s="64"/>
      <c r="V135" s="64"/>
      <c r="W135" s="66"/>
      <c r="X135" s="64"/>
      <c r="Y135" s="64"/>
      <c r="Z135" s="64"/>
      <c r="AA135" s="65"/>
      <c r="AB135" s="64"/>
      <c r="AC135" s="64"/>
      <c r="AD135" s="64"/>
      <c r="AE135" s="64"/>
    </row>
    <row r="136" spans="1:31" ht="13.5">
      <c r="A136" s="4">
        <v>61</v>
      </c>
      <c r="B136" s="37" t="s">
        <v>382</v>
      </c>
      <c r="C136" s="38">
        <v>100</v>
      </c>
      <c r="D136" s="43">
        <v>1</v>
      </c>
      <c r="E136" s="43">
        <v>1</v>
      </c>
      <c r="F136" s="43">
        <v>0.5</v>
      </c>
      <c r="G136" s="43">
        <v>4</v>
      </c>
      <c r="H136" s="43">
        <v>24</v>
      </c>
      <c r="I136" s="43">
        <v>72</v>
      </c>
      <c r="J136" s="35">
        <v>33.78</v>
      </c>
      <c r="K136" s="36">
        <v>16.35</v>
      </c>
      <c r="L136" s="70">
        <v>10.54</v>
      </c>
      <c r="M136" s="50">
        <f t="shared" si="6"/>
        <v>906.9599999999999</v>
      </c>
      <c r="N136" s="51">
        <f t="shared" si="4"/>
        <v>163.25279999999998</v>
      </c>
      <c r="O136" s="52">
        <f t="shared" si="7"/>
        <v>1070.2127999999998</v>
      </c>
      <c r="P136" s="12">
        <v>664.66</v>
      </c>
      <c r="Q136" s="53">
        <f t="shared" si="5"/>
        <v>1.6101657990551559</v>
      </c>
      <c r="U136" s="64"/>
      <c r="V136" s="64"/>
      <c r="W136" s="65"/>
      <c r="X136" s="64"/>
      <c r="Y136" s="64"/>
      <c r="Z136" s="64"/>
      <c r="AA136" s="65"/>
      <c r="AB136" s="64"/>
      <c r="AC136" s="64"/>
      <c r="AD136" s="64"/>
      <c r="AE136" s="64"/>
    </row>
    <row r="137" spans="1:31" ht="13.5">
      <c r="A137" s="4">
        <v>62</v>
      </c>
      <c r="B137" s="37" t="s">
        <v>56</v>
      </c>
      <c r="C137" s="19">
        <v>11</v>
      </c>
      <c r="D137" s="43">
        <v>1</v>
      </c>
      <c r="E137" s="43">
        <v>1</v>
      </c>
      <c r="F137" s="43">
        <v>0.5</v>
      </c>
      <c r="G137" s="43">
        <v>2</v>
      </c>
      <c r="H137" s="43">
        <v>5</v>
      </c>
      <c r="I137" s="43">
        <v>4</v>
      </c>
      <c r="J137" s="35">
        <v>33.78</v>
      </c>
      <c r="K137" s="36">
        <v>16.35</v>
      </c>
      <c r="L137" s="70">
        <v>10.54</v>
      </c>
      <c r="M137" s="50">
        <f t="shared" si="6"/>
        <v>170.39</v>
      </c>
      <c r="N137" s="51">
        <f t="shared" si="4"/>
        <v>30.670199999999998</v>
      </c>
      <c r="O137" s="52">
        <f t="shared" si="7"/>
        <v>201.06019999999998</v>
      </c>
      <c r="P137" s="12">
        <v>272.69</v>
      </c>
      <c r="Q137" s="53">
        <f t="shared" si="5"/>
        <v>0.7373215006050826</v>
      </c>
      <c r="U137" s="64"/>
      <c r="V137" s="64"/>
      <c r="W137" s="65"/>
      <c r="X137" s="64"/>
      <c r="Y137" s="64"/>
      <c r="Z137" s="64"/>
      <c r="AA137" s="65"/>
      <c r="AB137" s="64"/>
      <c r="AC137" s="64"/>
      <c r="AD137" s="64"/>
      <c r="AE137" s="64"/>
    </row>
    <row r="138" spans="1:31" ht="13.5">
      <c r="A138" s="4">
        <v>63</v>
      </c>
      <c r="B138" s="40" t="s">
        <v>57</v>
      </c>
      <c r="C138" s="19">
        <v>55</v>
      </c>
      <c r="D138" s="43">
        <v>1</v>
      </c>
      <c r="E138" s="43">
        <v>2</v>
      </c>
      <c r="F138" s="43">
        <v>1</v>
      </c>
      <c r="G138" s="43">
        <v>3</v>
      </c>
      <c r="H138" s="43">
        <v>8</v>
      </c>
      <c r="I138" s="43">
        <v>44</v>
      </c>
      <c r="J138" s="35">
        <v>33.78</v>
      </c>
      <c r="K138" s="36">
        <v>16.35</v>
      </c>
      <c r="L138" s="70">
        <v>10.54</v>
      </c>
      <c r="M138" s="50">
        <f t="shared" si="6"/>
        <v>826.7</v>
      </c>
      <c r="N138" s="51">
        <f t="shared" si="4"/>
        <v>148.806</v>
      </c>
      <c r="O138" s="52">
        <f t="shared" si="7"/>
        <v>975.5060000000001</v>
      </c>
      <c r="P138" s="12">
        <v>980.72</v>
      </c>
      <c r="Q138" s="53">
        <f t="shared" si="5"/>
        <v>0.9946834978383229</v>
      </c>
      <c r="U138" s="64"/>
      <c r="V138" s="64"/>
      <c r="W138" s="65"/>
      <c r="X138" s="64"/>
      <c r="Y138" s="64"/>
      <c r="Z138" s="64"/>
      <c r="AA138" s="66"/>
      <c r="AB138" s="64"/>
      <c r="AC138" s="64"/>
      <c r="AD138" s="64"/>
      <c r="AE138" s="64"/>
    </row>
    <row r="139" spans="1:31" ht="13.5">
      <c r="A139" s="4">
        <v>64</v>
      </c>
      <c r="B139" s="40" t="s">
        <v>253</v>
      </c>
      <c r="C139" s="19">
        <v>55</v>
      </c>
      <c r="D139" s="43">
        <v>1</v>
      </c>
      <c r="E139" s="43">
        <v>2</v>
      </c>
      <c r="F139" s="43">
        <v>1</v>
      </c>
      <c r="G139" s="43">
        <v>7</v>
      </c>
      <c r="H139" s="43">
        <v>10</v>
      </c>
      <c r="I139" s="43">
        <v>44</v>
      </c>
      <c r="J139" s="35">
        <v>33.78</v>
      </c>
      <c r="K139" s="36">
        <v>16.35</v>
      </c>
      <c r="L139" s="70">
        <v>10.54</v>
      </c>
      <c r="M139" s="50">
        <f>(D139*G139*J139)+(E139*H139*K139)+(F139*I139*L139)</f>
        <v>1027.22</v>
      </c>
      <c r="N139" s="51">
        <f t="shared" si="4"/>
        <v>184.8996</v>
      </c>
      <c r="O139" s="52">
        <f>M139+N139</f>
        <v>1212.1196</v>
      </c>
      <c r="P139" s="12">
        <v>535.64</v>
      </c>
      <c r="Q139" s="53">
        <f t="shared" si="5"/>
        <v>2.262937047270555</v>
      </c>
      <c r="U139" s="64"/>
      <c r="V139" s="64"/>
      <c r="W139" s="65"/>
      <c r="X139" s="64"/>
      <c r="Y139" s="64"/>
      <c r="Z139" s="64"/>
      <c r="AA139" s="66"/>
      <c r="AB139" s="64"/>
      <c r="AC139" s="64"/>
      <c r="AD139" s="64"/>
      <c r="AE139" s="64"/>
    </row>
    <row r="140" spans="1:31" ht="12.75">
      <c r="A140" s="4">
        <v>65</v>
      </c>
      <c r="B140" s="40" t="s">
        <v>383</v>
      </c>
      <c r="C140" s="38">
        <v>88.5</v>
      </c>
      <c r="D140" s="43">
        <v>1</v>
      </c>
      <c r="E140" s="43">
        <v>2</v>
      </c>
      <c r="F140" s="43">
        <v>0.5</v>
      </c>
      <c r="G140" s="43">
        <v>10</v>
      </c>
      <c r="H140" s="43">
        <v>24.75</v>
      </c>
      <c r="I140" s="43">
        <v>58.5</v>
      </c>
      <c r="J140" s="35">
        <v>33.78</v>
      </c>
      <c r="K140" s="36">
        <v>16.35</v>
      </c>
      <c r="L140" s="70">
        <v>10.54</v>
      </c>
      <c r="M140" s="69">
        <f t="shared" si="6"/>
        <v>1455.42</v>
      </c>
      <c r="N140" s="51">
        <f t="shared" si="4"/>
        <v>261.9756</v>
      </c>
      <c r="O140" s="52">
        <f t="shared" si="7"/>
        <v>1717.3956</v>
      </c>
      <c r="P140" s="12">
        <v>1643.45</v>
      </c>
      <c r="Q140" s="53">
        <f t="shared" si="5"/>
        <v>1.0449941282059083</v>
      </c>
      <c r="U140" s="64"/>
      <c r="V140" s="64"/>
      <c r="W140" s="65"/>
      <c r="X140" s="64"/>
      <c r="Y140" s="64"/>
      <c r="Z140" s="64"/>
      <c r="AA140" s="66"/>
      <c r="AB140" s="64"/>
      <c r="AC140" s="64"/>
      <c r="AD140" s="64"/>
      <c r="AE140" s="64"/>
    </row>
    <row r="141" spans="1:31" ht="13.5">
      <c r="A141" s="142" t="s">
        <v>384</v>
      </c>
      <c r="B141" s="143"/>
      <c r="C141" s="4"/>
      <c r="D141" s="43"/>
      <c r="E141" s="43"/>
      <c r="F141" s="43"/>
      <c r="G141" s="43"/>
      <c r="H141" s="43"/>
      <c r="I141" s="43"/>
      <c r="J141" s="44"/>
      <c r="K141" s="45"/>
      <c r="L141" s="71"/>
      <c r="M141" s="50"/>
      <c r="N141" s="51"/>
      <c r="O141" s="52"/>
      <c r="P141" s="21"/>
      <c r="Q141" s="60"/>
      <c r="U141" s="64"/>
      <c r="V141" s="64"/>
      <c r="W141" s="65"/>
      <c r="X141" s="64"/>
      <c r="Y141" s="64"/>
      <c r="Z141" s="64"/>
      <c r="AA141" s="66"/>
      <c r="AB141" s="64"/>
      <c r="AC141" s="64"/>
      <c r="AD141" s="64"/>
      <c r="AE141" s="64"/>
    </row>
    <row r="142" spans="1:31" ht="12.75">
      <c r="A142" s="19">
        <v>66</v>
      </c>
      <c r="B142" s="67" t="s">
        <v>254</v>
      </c>
      <c r="C142" s="4">
        <v>9</v>
      </c>
      <c r="D142" s="43">
        <v>1</v>
      </c>
      <c r="E142" s="43">
        <v>1</v>
      </c>
      <c r="F142" s="43">
        <v>0.65</v>
      </c>
      <c r="G142" s="43">
        <v>0.5</v>
      </c>
      <c r="H142" s="43">
        <v>0.8</v>
      </c>
      <c r="I142" s="43">
        <v>7.7</v>
      </c>
      <c r="J142" s="35">
        <v>33.78</v>
      </c>
      <c r="K142" s="36">
        <v>16.35</v>
      </c>
      <c r="L142" s="70">
        <v>10.54</v>
      </c>
      <c r="M142" s="69">
        <f>(D142*G142*J142)+(E142*H142*K142)+(F142*I142*L142)</f>
        <v>82.7227</v>
      </c>
      <c r="N142" s="51">
        <f t="shared" si="4"/>
        <v>14.890086</v>
      </c>
      <c r="O142" s="52">
        <f>M142+N142</f>
        <v>97.612786</v>
      </c>
      <c r="P142" s="12">
        <v>87.65</v>
      </c>
      <c r="Q142" s="53">
        <f t="shared" si="5"/>
        <v>1.1136655561893896</v>
      </c>
      <c r="U142" s="64"/>
      <c r="V142" s="64"/>
      <c r="W142" s="65"/>
      <c r="X142" s="64"/>
      <c r="Y142" s="64"/>
      <c r="Z142" s="64"/>
      <c r="AA142" s="66"/>
      <c r="AB142" s="64"/>
      <c r="AC142" s="64"/>
      <c r="AD142" s="64"/>
      <c r="AE142" s="64"/>
    </row>
    <row r="143" spans="1:31" ht="13.5">
      <c r="A143" s="18">
        <v>67</v>
      </c>
      <c r="B143" s="40" t="s">
        <v>260</v>
      </c>
      <c r="C143" s="19"/>
      <c r="D143" s="43"/>
      <c r="E143" s="43"/>
      <c r="F143" s="43"/>
      <c r="G143" s="43"/>
      <c r="H143" s="43"/>
      <c r="I143" s="43"/>
      <c r="J143" s="44"/>
      <c r="K143" s="45"/>
      <c r="L143" s="71"/>
      <c r="M143" s="50"/>
      <c r="N143" s="51"/>
      <c r="O143" s="52"/>
      <c r="P143" s="21"/>
      <c r="Q143" s="60"/>
      <c r="U143" s="64"/>
      <c r="V143" s="64"/>
      <c r="W143" s="65"/>
      <c r="X143" s="64"/>
      <c r="Y143" s="64"/>
      <c r="Z143" s="64"/>
      <c r="AA143" s="66"/>
      <c r="AB143" s="64"/>
      <c r="AC143" s="64"/>
      <c r="AD143" s="64"/>
      <c r="AE143" s="64"/>
    </row>
    <row r="144" spans="1:31" ht="13.5">
      <c r="A144" s="18">
        <v>67.1</v>
      </c>
      <c r="B144" s="41" t="s">
        <v>385</v>
      </c>
      <c r="C144" s="38">
        <v>4.5</v>
      </c>
      <c r="D144" s="43">
        <v>1</v>
      </c>
      <c r="E144" s="43">
        <v>1</v>
      </c>
      <c r="F144" s="43">
        <v>0.5</v>
      </c>
      <c r="G144" s="43">
        <v>2</v>
      </c>
      <c r="H144" s="43">
        <v>5</v>
      </c>
      <c r="I144" s="43">
        <v>4</v>
      </c>
      <c r="J144" s="35">
        <v>33.78</v>
      </c>
      <c r="K144" s="36">
        <v>16.35</v>
      </c>
      <c r="L144" s="70">
        <v>10.54</v>
      </c>
      <c r="M144" s="50">
        <f t="shared" si="6"/>
        <v>170.39</v>
      </c>
      <c r="N144" s="51">
        <f t="shared" si="4"/>
        <v>30.670199999999998</v>
      </c>
      <c r="O144" s="52">
        <f t="shared" si="7"/>
        <v>201.06019999999998</v>
      </c>
      <c r="P144" s="12">
        <v>53.65</v>
      </c>
      <c r="Q144" s="53">
        <f t="shared" si="5"/>
        <v>3.7476272134203166</v>
      </c>
      <c r="U144" s="64"/>
      <c r="V144" s="64"/>
      <c r="W144" s="65"/>
      <c r="X144" s="64"/>
      <c r="Y144" s="64"/>
      <c r="Z144" s="64"/>
      <c r="AA144" s="66"/>
      <c r="AB144" s="64"/>
      <c r="AC144" s="64"/>
      <c r="AD144" s="64"/>
      <c r="AE144" s="64"/>
    </row>
    <row r="145" spans="1:31" ht="13.5">
      <c r="A145" s="18">
        <v>67.2</v>
      </c>
      <c r="B145" s="41" t="s">
        <v>386</v>
      </c>
      <c r="C145" s="38">
        <v>4.5</v>
      </c>
      <c r="D145" s="43">
        <v>1</v>
      </c>
      <c r="E145" s="43">
        <v>1</v>
      </c>
      <c r="F145" s="43">
        <v>0.5</v>
      </c>
      <c r="G145" s="43">
        <v>2</v>
      </c>
      <c r="H145" s="43">
        <v>5</v>
      </c>
      <c r="I145" s="43">
        <v>4</v>
      </c>
      <c r="J145" s="35">
        <v>33.78</v>
      </c>
      <c r="K145" s="36">
        <v>16.35</v>
      </c>
      <c r="L145" s="70">
        <v>10.54</v>
      </c>
      <c r="M145" s="50">
        <f t="shared" si="6"/>
        <v>170.39</v>
      </c>
      <c r="N145" s="51">
        <f t="shared" si="4"/>
        <v>30.670199999999998</v>
      </c>
      <c r="O145" s="52">
        <f t="shared" si="7"/>
        <v>201.06019999999998</v>
      </c>
      <c r="P145" s="12"/>
      <c r="Q145" s="53" t="e">
        <f t="shared" si="5"/>
        <v>#DIV/0!</v>
      </c>
      <c r="U145" s="64"/>
      <c r="V145" s="64"/>
      <c r="W145" s="66"/>
      <c r="X145" s="64"/>
      <c r="Y145" s="64"/>
      <c r="Z145" s="64"/>
      <c r="AA145" s="66"/>
      <c r="AB145" s="64"/>
      <c r="AC145" s="64"/>
      <c r="AD145" s="64"/>
      <c r="AE145" s="64"/>
    </row>
    <row r="146" spans="1:31" ht="13.5">
      <c r="A146" s="18">
        <v>67.3</v>
      </c>
      <c r="B146" s="41" t="s">
        <v>387</v>
      </c>
      <c r="C146" s="38">
        <v>4.5</v>
      </c>
      <c r="D146" s="43">
        <v>1</v>
      </c>
      <c r="E146" s="43">
        <v>1</v>
      </c>
      <c r="F146" s="43">
        <v>0.5</v>
      </c>
      <c r="G146" s="43">
        <v>2</v>
      </c>
      <c r="H146" s="43">
        <v>5</v>
      </c>
      <c r="I146" s="43">
        <v>4</v>
      </c>
      <c r="J146" s="35">
        <v>33.78</v>
      </c>
      <c r="K146" s="36">
        <v>16.35</v>
      </c>
      <c r="L146" s="70">
        <v>10.54</v>
      </c>
      <c r="M146" s="50">
        <f t="shared" si="6"/>
        <v>170.39</v>
      </c>
      <c r="N146" s="51">
        <f t="shared" si="4"/>
        <v>30.670199999999998</v>
      </c>
      <c r="O146" s="52">
        <f t="shared" si="7"/>
        <v>201.06019999999998</v>
      </c>
      <c r="P146" s="12"/>
      <c r="Q146" s="53" t="e">
        <f t="shared" si="5"/>
        <v>#DIV/0!</v>
      </c>
      <c r="U146" s="64"/>
      <c r="V146" s="64"/>
      <c r="W146" s="65"/>
      <c r="X146" s="64"/>
      <c r="Y146" s="64"/>
      <c r="Z146" s="64"/>
      <c r="AA146" s="66"/>
      <c r="AB146" s="64"/>
      <c r="AC146" s="64"/>
      <c r="AD146" s="64"/>
      <c r="AE146" s="64"/>
    </row>
    <row r="147" spans="1:31" ht="13.5">
      <c r="A147" s="18">
        <v>67.4</v>
      </c>
      <c r="B147" s="41" t="s">
        <v>388</v>
      </c>
      <c r="C147" s="38">
        <v>4.5</v>
      </c>
      <c r="D147" s="43">
        <v>1</v>
      </c>
      <c r="E147" s="43">
        <v>1</v>
      </c>
      <c r="F147" s="43">
        <v>0.5</v>
      </c>
      <c r="G147" s="43">
        <v>2</v>
      </c>
      <c r="H147" s="43">
        <v>5</v>
      </c>
      <c r="I147" s="43">
        <v>4</v>
      </c>
      <c r="J147" s="35">
        <v>33.78</v>
      </c>
      <c r="K147" s="36">
        <v>16.35</v>
      </c>
      <c r="L147" s="70">
        <v>10.54</v>
      </c>
      <c r="M147" s="50">
        <f t="shared" si="6"/>
        <v>170.39</v>
      </c>
      <c r="N147" s="51">
        <f t="shared" si="4"/>
        <v>30.670199999999998</v>
      </c>
      <c r="O147" s="52">
        <f t="shared" si="7"/>
        <v>201.06019999999998</v>
      </c>
      <c r="P147" s="12"/>
      <c r="Q147" s="53" t="e">
        <f t="shared" si="5"/>
        <v>#DIV/0!</v>
      </c>
      <c r="U147" s="64"/>
      <c r="V147" s="64"/>
      <c r="W147" s="65"/>
      <c r="X147" s="64"/>
      <c r="Y147" s="64"/>
      <c r="Z147" s="64"/>
      <c r="AA147" s="66"/>
      <c r="AB147" s="64"/>
      <c r="AC147" s="64"/>
      <c r="AD147" s="64"/>
      <c r="AE147" s="64"/>
    </row>
    <row r="148" spans="1:31" ht="14.25" customHeight="1">
      <c r="A148" s="4">
        <v>68</v>
      </c>
      <c r="B148" s="37" t="s">
        <v>395</v>
      </c>
      <c r="C148" s="38">
        <v>12.5</v>
      </c>
      <c r="D148" s="43">
        <v>1</v>
      </c>
      <c r="E148" s="43">
        <v>1</v>
      </c>
      <c r="F148" s="43">
        <v>0.5</v>
      </c>
      <c r="G148" s="43">
        <v>5</v>
      </c>
      <c r="H148" s="43">
        <v>5</v>
      </c>
      <c r="I148" s="43">
        <v>2.25</v>
      </c>
      <c r="J148" s="35">
        <v>33.78</v>
      </c>
      <c r="K148" s="36">
        <v>16.35</v>
      </c>
      <c r="L148" s="70">
        <v>10.54</v>
      </c>
      <c r="M148" s="50">
        <f t="shared" si="6"/>
        <v>262.5075</v>
      </c>
      <c r="N148" s="51">
        <f aca="true" t="shared" si="11" ref="N148:N194">M148*0.18</f>
        <v>47.251349999999995</v>
      </c>
      <c r="O148" s="52">
        <f t="shared" si="7"/>
        <v>309.75885</v>
      </c>
      <c r="P148" s="12">
        <v>96.56</v>
      </c>
      <c r="Q148" s="53">
        <f aca="true" t="shared" si="12" ref="Q148:Q157">O148/P148</f>
        <v>3.207941694283347</v>
      </c>
      <c r="U148" s="64"/>
      <c r="V148" s="64"/>
      <c r="W148" s="65"/>
      <c r="X148" s="64"/>
      <c r="Y148" s="64"/>
      <c r="Z148" s="64"/>
      <c r="AA148" s="66"/>
      <c r="AB148" s="64"/>
      <c r="AC148" s="64"/>
      <c r="AD148" s="64"/>
      <c r="AE148" s="64"/>
    </row>
    <row r="149" spans="1:31" ht="14.25" customHeight="1">
      <c r="A149" s="4">
        <v>69</v>
      </c>
      <c r="B149" s="31" t="s">
        <v>255</v>
      </c>
      <c r="C149" s="19">
        <v>6</v>
      </c>
      <c r="D149" s="43">
        <v>1</v>
      </c>
      <c r="E149" s="43">
        <v>1</v>
      </c>
      <c r="F149" s="43">
        <v>0.5</v>
      </c>
      <c r="G149" s="43">
        <v>2</v>
      </c>
      <c r="H149" s="43">
        <v>5</v>
      </c>
      <c r="I149" s="43">
        <v>4</v>
      </c>
      <c r="J149" s="35">
        <v>33.78</v>
      </c>
      <c r="K149" s="36">
        <v>16.35</v>
      </c>
      <c r="L149" s="70">
        <v>10.54</v>
      </c>
      <c r="M149" s="50">
        <f>(D149*G149*J149)+(E149*H149*K149)+(F149*I149*L149)</f>
        <v>170.39</v>
      </c>
      <c r="N149" s="51">
        <f t="shared" si="11"/>
        <v>30.670199999999998</v>
      </c>
      <c r="O149" s="52">
        <f>M149+N149</f>
        <v>201.06019999999998</v>
      </c>
      <c r="P149" s="12">
        <v>49.53</v>
      </c>
      <c r="Q149" s="53">
        <f t="shared" si="12"/>
        <v>4.059362002826569</v>
      </c>
      <c r="U149" s="64"/>
      <c r="V149" s="64"/>
      <c r="W149" s="65"/>
      <c r="X149" s="64"/>
      <c r="Y149" s="64"/>
      <c r="Z149" s="64"/>
      <c r="AA149" s="66"/>
      <c r="AB149" s="64"/>
      <c r="AC149" s="64"/>
      <c r="AD149" s="64"/>
      <c r="AE149" s="64"/>
    </row>
    <row r="150" spans="1:31" ht="13.5">
      <c r="A150" s="4">
        <v>70</v>
      </c>
      <c r="B150" s="31" t="s">
        <v>396</v>
      </c>
      <c r="C150" s="32">
        <v>14</v>
      </c>
      <c r="D150" s="43">
        <v>1</v>
      </c>
      <c r="E150" s="43">
        <v>1</v>
      </c>
      <c r="F150" s="43">
        <v>0.5</v>
      </c>
      <c r="G150" s="43">
        <v>3</v>
      </c>
      <c r="H150" s="43">
        <v>7.5</v>
      </c>
      <c r="I150" s="43">
        <v>6</v>
      </c>
      <c r="J150" s="35">
        <v>33.78</v>
      </c>
      <c r="K150" s="36">
        <v>16.35</v>
      </c>
      <c r="L150" s="70">
        <v>10.54</v>
      </c>
      <c r="M150" s="50">
        <f t="shared" si="6"/>
        <v>255.58500000000004</v>
      </c>
      <c r="N150" s="51">
        <f t="shared" si="11"/>
        <v>46.005300000000005</v>
      </c>
      <c r="O150" s="52">
        <f t="shared" si="7"/>
        <v>301.59030000000007</v>
      </c>
      <c r="P150" s="12">
        <v>146.08</v>
      </c>
      <c r="Q150" s="53">
        <f t="shared" si="12"/>
        <v>2.0645557228915665</v>
      </c>
      <c r="U150" s="64"/>
      <c r="V150" s="64"/>
      <c r="W150" s="65"/>
      <c r="X150" s="64"/>
      <c r="Y150" s="64"/>
      <c r="Z150" s="64"/>
      <c r="AA150" s="66"/>
      <c r="AB150" s="64"/>
      <c r="AC150" s="64"/>
      <c r="AD150" s="64"/>
      <c r="AE150" s="64"/>
    </row>
    <row r="151" spans="1:31" ht="14.25" customHeight="1">
      <c r="A151" s="4">
        <v>71</v>
      </c>
      <c r="B151" s="31" t="s">
        <v>397</v>
      </c>
      <c r="C151" s="32">
        <v>5</v>
      </c>
      <c r="D151" s="43">
        <v>1</v>
      </c>
      <c r="E151" s="43">
        <v>1</v>
      </c>
      <c r="F151" s="43">
        <v>0.5</v>
      </c>
      <c r="G151" s="43">
        <v>2</v>
      </c>
      <c r="H151" s="43">
        <v>5</v>
      </c>
      <c r="I151" s="43">
        <v>4</v>
      </c>
      <c r="J151" s="35">
        <v>33.78</v>
      </c>
      <c r="K151" s="36">
        <v>16.35</v>
      </c>
      <c r="L151" s="70">
        <v>10.54</v>
      </c>
      <c r="M151" s="50">
        <f t="shared" si="6"/>
        <v>170.39</v>
      </c>
      <c r="N151" s="51">
        <f t="shared" si="11"/>
        <v>30.670199999999998</v>
      </c>
      <c r="O151" s="52">
        <f t="shared" si="7"/>
        <v>201.06019999999998</v>
      </c>
      <c r="P151" s="12">
        <v>68.73</v>
      </c>
      <c r="Q151" s="53">
        <f t="shared" si="12"/>
        <v>2.9253630146951837</v>
      </c>
      <c r="U151" s="64"/>
      <c r="V151" s="64"/>
      <c r="W151" s="65"/>
      <c r="X151" s="64"/>
      <c r="Y151" s="64"/>
      <c r="Z151" s="64"/>
      <c r="AA151" s="66"/>
      <c r="AB151" s="64"/>
      <c r="AC151" s="64"/>
      <c r="AD151" s="64"/>
      <c r="AE151" s="64"/>
    </row>
    <row r="152" spans="1:31" ht="13.5" customHeight="1">
      <c r="A152" s="4">
        <v>72</v>
      </c>
      <c r="B152" s="31" t="s">
        <v>398</v>
      </c>
      <c r="C152" s="32">
        <v>8</v>
      </c>
      <c r="D152" s="43">
        <v>1</v>
      </c>
      <c r="E152" s="43">
        <v>1</v>
      </c>
      <c r="F152" s="43">
        <v>0.5</v>
      </c>
      <c r="G152" s="43">
        <v>3</v>
      </c>
      <c r="H152" s="43">
        <v>7.5</v>
      </c>
      <c r="I152" s="43">
        <v>6</v>
      </c>
      <c r="J152" s="35">
        <v>33.78</v>
      </c>
      <c r="K152" s="36">
        <v>16.35</v>
      </c>
      <c r="L152" s="70">
        <v>10.54</v>
      </c>
      <c r="M152" s="50">
        <f t="shared" si="6"/>
        <v>255.58500000000004</v>
      </c>
      <c r="N152" s="51">
        <f t="shared" si="11"/>
        <v>46.005300000000005</v>
      </c>
      <c r="O152" s="52">
        <f t="shared" si="7"/>
        <v>301.59030000000007</v>
      </c>
      <c r="P152" s="12">
        <v>146.08</v>
      </c>
      <c r="Q152" s="53">
        <f t="shared" si="12"/>
        <v>2.0645557228915665</v>
      </c>
      <c r="U152" s="64"/>
      <c r="V152" s="64"/>
      <c r="W152" s="66"/>
      <c r="X152" s="64"/>
      <c r="Y152" s="64"/>
      <c r="Z152" s="64"/>
      <c r="AA152" s="66"/>
      <c r="AB152" s="64"/>
      <c r="AC152" s="64"/>
      <c r="AD152" s="64"/>
      <c r="AE152" s="64"/>
    </row>
    <row r="153" spans="1:31" ht="15" customHeight="1">
      <c r="A153" s="4">
        <v>73</v>
      </c>
      <c r="B153" s="31" t="s">
        <v>58</v>
      </c>
      <c r="C153" s="32">
        <v>70</v>
      </c>
      <c r="D153" s="43">
        <v>1</v>
      </c>
      <c r="E153" s="43">
        <v>1</v>
      </c>
      <c r="F153" s="43">
        <v>0.5</v>
      </c>
      <c r="G153" s="43">
        <v>15</v>
      </c>
      <c r="H153" s="43">
        <v>25</v>
      </c>
      <c r="I153" s="43">
        <v>30</v>
      </c>
      <c r="J153" s="35">
        <v>33.78</v>
      </c>
      <c r="K153" s="36">
        <v>16.35</v>
      </c>
      <c r="L153" s="70">
        <v>10.54</v>
      </c>
      <c r="M153" s="50">
        <f t="shared" si="6"/>
        <v>1073.55</v>
      </c>
      <c r="N153" s="51">
        <f t="shared" si="11"/>
        <v>193.23899999999998</v>
      </c>
      <c r="O153" s="52">
        <f t="shared" si="7"/>
        <v>1266.789</v>
      </c>
      <c r="P153" s="12"/>
      <c r="Q153" s="53" t="e">
        <f t="shared" si="12"/>
        <v>#DIV/0!</v>
      </c>
      <c r="U153" s="64"/>
      <c r="V153" s="64"/>
      <c r="W153" s="65"/>
      <c r="X153" s="64"/>
      <c r="Y153" s="64"/>
      <c r="Z153" s="64"/>
      <c r="AA153" s="66"/>
      <c r="AB153" s="64"/>
      <c r="AC153" s="64"/>
      <c r="AD153" s="64"/>
      <c r="AE153" s="65"/>
    </row>
    <row r="154" spans="1:31" ht="13.5">
      <c r="A154" s="4">
        <v>74</v>
      </c>
      <c r="B154" s="31" t="s">
        <v>59</v>
      </c>
      <c r="C154" s="68">
        <v>8.5</v>
      </c>
      <c r="D154" s="43">
        <v>1</v>
      </c>
      <c r="E154" s="43">
        <v>1</v>
      </c>
      <c r="F154" s="43">
        <v>0.5</v>
      </c>
      <c r="G154" s="43">
        <v>3</v>
      </c>
      <c r="H154" s="43">
        <v>4.25</v>
      </c>
      <c r="I154" s="43">
        <v>2.5</v>
      </c>
      <c r="J154" s="35">
        <v>33.78</v>
      </c>
      <c r="K154" s="36">
        <v>16.35</v>
      </c>
      <c r="L154" s="70">
        <v>10.54</v>
      </c>
      <c r="M154" s="50">
        <f t="shared" si="6"/>
        <v>184.00250000000003</v>
      </c>
      <c r="N154" s="51">
        <f t="shared" si="11"/>
        <v>33.120450000000005</v>
      </c>
      <c r="O154" s="52">
        <f t="shared" si="7"/>
        <v>217.12295000000003</v>
      </c>
      <c r="P154" s="12">
        <v>29.71</v>
      </c>
      <c r="Q154" s="53">
        <f t="shared" si="12"/>
        <v>7.308076405250758</v>
      </c>
      <c r="U154" s="64"/>
      <c r="V154" s="64"/>
      <c r="W154" s="65"/>
      <c r="X154" s="64"/>
      <c r="Y154" s="64"/>
      <c r="Z154" s="64"/>
      <c r="AA154" s="66"/>
      <c r="AB154" s="64"/>
      <c r="AC154" s="64"/>
      <c r="AD154" s="64"/>
      <c r="AE154" s="65"/>
    </row>
    <row r="155" spans="1:31" ht="13.5">
      <c r="A155" s="4">
        <v>75</v>
      </c>
      <c r="B155" s="31" t="s">
        <v>60</v>
      </c>
      <c r="C155" s="68">
        <v>9.5</v>
      </c>
      <c r="D155" s="43">
        <v>1</v>
      </c>
      <c r="E155" s="43">
        <v>1</v>
      </c>
      <c r="F155" s="43">
        <v>0.5</v>
      </c>
      <c r="G155" s="43">
        <v>4</v>
      </c>
      <c r="H155" s="43">
        <v>6</v>
      </c>
      <c r="I155" s="43">
        <v>2.5</v>
      </c>
      <c r="J155" s="35">
        <v>33.78</v>
      </c>
      <c r="K155" s="36">
        <v>16.35</v>
      </c>
      <c r="L155" s="70">
        <v>10.54</v>
      </c>
      <c r="M155" s="50">
        <f t="shared" si="6"/>
        <v>246.39500000000004</v>
      </c>
      <c r="N155" s="51">
        <f t="shared" si="11"/>
        <v>44.3511</v>
      </c>
      <c r="O155" s="52">
        <f t="shared" si="7"/>
        <v>290.74610000000007</v>
      </c>
      <c r="P155" s="12"/>
      <c r="Q155" s="53" t="e">
        <f t="shared" si="12"/>
        <v>#DIV/0!</v>
      </c>
      <c r="U155" s="64"/>
      <c r="V155" s="64"/>
      <c r="W155" s="65"/>
      <c r="X155" s="64"/>
      <c r="Y155" s="64"/>
      <c r="Z155" s="64"/>
      <c r="AA155" s="66"/>
      <c r="AB155" s="64"/>
      <c r="AC155" s="64"/>
      <c r="AD155" s="64"/>
      <c r="AE155" s="65"/>
    </row>
    <row r="156" spans="1:31" ht="13.5">
      <c r="A156" s="4">
        <v>76</v>
      </c>
      <c r="B156" s="31" t="s">
        <v>61</v>
      </c>
      <c r="C156" s="32">
        <v>30</v>
      </c>
      <c r="D156" s="43">
        <v>1</v>
      </c>
      <c r="E156" s="43">
        <v>1</v>
      </c>
      <c r="F156" s="43">
        <v>0.5</v>
      </c>
      <c r="G156" s="43">
        <v>10</v>
      </c>
      <c r="H156" s="43">
        <v>30</v>
      </c>
      <c r="I156" s="43">
        <v>5</v>
      </c>
      <c r="J156" s="35">
        <v>33.78</v>
      </c>
      <c r="K156" s="36">
        <v>16.35</v>
      </c>
      <c r="L156" s="70">
        <v>10.54</v>
      </c>
      <c r="M156" s="50">
        <f>(D156*G156*J156)+(E156*H156*K156)+(F156*I156*L156)</f>
        <v>854.6500000000001</v>
      </c>
      <c r="N156" s="51">
        <f t="shared" si="11"/>
        <v>153.83700000000002</v>
      </c>
      <c r="O156" s="52">
        <f>M156+N156</f>
        <v>1008.4870000000001</v>
      </c>
      <c r="P156" s="12"/>
      <c r="Q156" s="53" t="e">
        <f t="shared" si="12"/>
        <v>#DIV/0!</v>
      </c>
      <c r="U156" s="64"/>
      <c r="V156" s="64"/>
      <c r="W156" s="65"/>
      <c r="X156" s="64"/>
      <c r="Y156" s="64"/>
      <c r="Z156" s="64"/>
      <c r="AA156" s="66"/>
      <c r="AB156" s="64"/>
      <c r="AC156" s="64"/>
      <c r="AD156" s="64"/>
      <c r="AE156" s="65"/>
    </row>
    <row r="157" spans="1:31" ht="26.25">
      <c r="A157" s="4">
        <v>77</v>
      </c>
      <c r="B157" s="31" t="s">
        <v>62</v>
      </c>
      <c r="C157" s="68">
        <v>20</v>
      </c>
      <c r="D157" s="43">
        <v>1</v>
      </c>
      <c r="E157" s="43">
        <v>1</v>
      </c>
      <c r="F157" s="43">
        <v>0.5</v>
      </c>
      <c r="G157" s="43">
        <v>5</v>
      </c>
      <c r="H157" s="43">
        <v>12.75</v>
      </c>
      <c r="I157" s="43">
        <v>5.1</v>
      </c>
      <c r="J157" s="35">
        <v>33.78</v>
      </c>
      <c r="K157" s="36">
        <v>16.35</v>
      </c>
      <c r="L157" s="70">
        <v>10.54</v>
      </c>
      <c r="M157" s="50">
        <f>(D157*G157*J157)+(E157*H157*K157)+(F157*I157*L157)</f>
        <v>404.2395</v>
      </c>
      <c r="N157" s="51">
        <f t="shared" si="11"/>
        <v>72.76311</v>
      </c>
      <c r="O157" s="52">
        <f>M157+N157</f>
        <v>477.00261</v>
      </c>
      <c r="P157" s="12">
        <v>107.29</v>
      </c>
      <c r="Q157" s="53">
        <f t="shared" si="12"/>
        <v>4.4459186317457355</v>
      </c>
      <c r="U157" s="64"/>
      <c r="V157" s="64"/>
      <c r="W157" s="65"/>
      <c r="X157" s="64"/>
      <c r="Y157" s="64"/>
      <c r="Z157" s="64"/>
      <c r="AA157" s="66"/>
      <c r="AB157" s="64"/>
      <c r="AC157" s="64"/>
      <c r="AD157" s="64"/>
      <c r="AE157" s="65"/>
    </row>
    <row r="158" spans="1:31" ht="13.5">
      <c r="A158" s="4">
        <v>78</v>
      </c>
      <c r="B158" s="31" t="s">
        <v>256</v>
      </c>
      <c r="C158" s="68">
        <v>5</v>
      </c>
      <c r="D158" s="43">
        <v>1</v>
      </c>
      <c r="E158" s="43">
        <v>1</v>
      </c>
      <c r="F158" s="43">
        <v>0.5</v>
      </c>
      <c r="G158" s="43">
        <v>2</v>
      </c>
      <c r="H158" s="43">
        <v>5</v>
      </c>
      <c r="I158" s="43">
        <v>4</v>
      </c>
      <c r="J158" s="35">
        <v>33.78</v>
      </c>
      <c r="K158" s="36">
        <v>16.35</v>
      </c>
      <c r="L158" s="70">
        <v>10.54</v>
      </c>
      <c r="M158" s="50">
        <f>(D158*G158*J158)+(E158*H158*K158)+(F158*I158*L158)</f>
        <v>170.39</v>
      </c>
      <c r="N158" s="51">
        <f t="shared" si="11"/>
        <v>30.670199999999998</v>
      </c>
      <c r="O158" s="52">
        <f>M158+N158</f>
        <v>201.06019999999998</v>
      </c>
      <c r="P158" s="12">
        <v>14.61</v>
      </c>
      <c r="Q158" s="53">
        <f>O158/P158</f>
        <v>13.761820670773442</v>
      </c>
      <c r="U158" s="64"/>
      <c r="V158" s="64"/>
      <c r="W158" s="65"/>
      <c r="X158" s="64"/>
      <c r="Y158" s="64"/>
      <c r="Z158" s="64"/>
      <c r="AA158" s="66"/>
      <c r="AB158" s="64"/>
      <c r="AC158" s="64"/>
      <c r="AD158" s="64"/>
      <c r="AE158" s="65"/>
    </row>
    <row r="159" spans="1:31" ht="13.5">
      <c r="A159" s="4">
        <v>79</v>
      </c>
      <c r="B159" s="31" t="s">
        <v>257</v>
      </c>
      <c r="C159" s="68">
        <v>3.5</v>
      </c>
      <c r="D159" s="43">
        <v>1</v>
      </c>
      <c r="E159" s="43">
        <v>1</v>
      </c>
      <c r="F159" s="43">
        <v>0.5</v>
      </c>
      <c r="G159" s="43">
        <v>2</v>
      </c>
      <c r="H159" s="43">
        <v>5</v>
      </c>
      <c r="I159" s="43">
        <v>4</v>
      </c>
      <c r="J159" s="35">
        <v>33.78</v>
      </c>
      <c r="K159" s="36">
        <v>16.35</v>
      </c>
      <c r="L159" s="70">
        <v>10.54</v>
      </c>
      <c r="M159" s="50">
        <f>(D159*G159*J159)+(E159*H159*K159)+(F159*I159*L159)</f>
        <v>170.39</v>
      </c>
      <c r="N159" s="51">
        <f t="shared" si="11"/>
        <v>30.670199999999998</v>
      </c>
      <c r="O159" s="52">
        <f>M159+N159</f>
        <v>201.06019999999998</v>
      </c>
      <c r="P159" s="12">
        <v>34.09</v>
      </c>
      <c r="Q159" s="53">
        <f>O159/P159</f>
        <v>5.897923144617189</v>
      </c>
      <c r="U159" s="64"/>
      <c r="V159" s="64"/>
      <c r="W159" s="65"/>
      <c r="X159" s="64"/>
      <c r="Y159" s="64"/>
      <c r="Z159" s="64"/>
      <c r="AA159" s="66"/>
      <c r="AB159" s="64"/>
      <c r="AC159" s="64"/>
      <c r="AD159" s="64"/>
      <c r="AE159" s="65"/>
    </row>
    <row r="160" spans="1:31" ht="13.5">
      <c r="A160" s="4">
        <v>80</v>
      </c>
      <c r="B160" s="31" t="s">
        <v>258</v>
      </c>
      <c r="C160" s="68">
        <v>13.5</v>
      </c>
      <c r="D160" s="43">
        <v>1</v>
      </c>
      <c r="E160" s="43">
        <v>1</v>
      </c>
      <c r="F160" s="43">
        <v>0.5</v>
      </c>
      <c r="G160" s="43">
        <v>3</v>
      </c>
      <c r="H160" s="43">
        <v>7.5</v>
      </c>
      <c r="I160" s="43">
        <v>6</v>
      </c>
      <c r="J160" s="35">
        <v>33.78</v>
      </c>
      <c r="K160" s="36">
        <v>16.35</v>
      </c>
      <c r="L160" s="70">
        <v>10.54</v>
      </c>
      <c r="M160" s="50">
        <f aca="true" t="shared" si="13" ref="M160:M168">(D160*G160*J160)+(E160*H160*K160)+(F160*I160*L160)</f>
        <v>255.58500000000004</v>
      </c>
      <c r="N160" s="51">
        <f t="shared" si="11"/>
        <v>46.005300000000005</v>
      </c>
      <c r="O160" s="52">
        <f aca="true" t="shared" si="14" ref="O160:O168">M160+N160</f>
        <v>301.59030000000007</v>
      </c>
      <c r="P160" s="12">
        <v>131.48</v>
      </c>
      <c r="Q160" s="53">
        <f aca="true" t="shared" si="15" ref="Q160:Q168">O160/P160</f>
        <v>2.293811226041984</v>
      </c>
      <c r="U160" s="64"/>
      <c r="V160" s="64"/>
      <c r="W160" s="65"/>
      <c r="X160" s="64"/>
      <c r="Y160" s="64"/>
      <c r="Z160" s="64"/>
      <c r="AA160" s="66"/>
      <c r="AB160" s="64"/>
      <c r="AC160" s="64"/>
      <c r="AD160" s="64"/>
      <c r="AE160" s="65"/>
    </row>
    <row r="161" spans="1:31" ht="13.5">
      <c r="A161" s="4">
        <v>81</v>
      </c>
      <c r="B161" s="31" t="s">
        <v>259</v>
      </c>
      <c r="C161" s="68">
        <v>7.5</v>
      </c>
      <c r="D161" s="43">
        <v>1</v>
      </c>
      <c r="E161" s="43">
        <v>1</v>
      </c>
      <c r="F161" s="43">
        <v>0.6</v>
      </c>
      <c r="G161" s="43">
        <v>5.5</v>
      </c>
      <c r="H161" s="43">
        <v>7.5</v>
      </c>
      <c r="I161" s="43">
        <v>3.75</v>
      </c>
      <c r="J161" s="35">
        <v>33.78</v>
      </c>
      <c r="K161" s="36">
        <v>16.35</v>
      </c>
      <c r="L161" s="70">
        <v>10.54</v>
      </c>
      <c r="M161" s="50">
        <f t="shared" si="13"/>
        <v>332.13</v>
      </c>
      <c r="N161" s="51">
        <f t="shared" si="11"/>
        <v>59.7834</v>
      </c>
      <c r="O161" s="52">
        <f t="shared" si="14"/>
        <v>391.9134</v>
      </c>
      <c r="P161" s="12">
        <v>74.02</v>
      </c>
      <c r="Q161" s="53">
        <f t="shared" si="15"/>
        <v>5.294696028100514</v>
      </c>
      <c r="U161" s="64"/>
      <c r="V161" s="64"/>
      <c r="W161" s="65"/>
      <c r="X161" s="64"/>
      <c r="Y161" s="64"/>
      <c r="Z161" s="64"/>
      <c r="AA161" s="66"/>
      <c r="AB161" s="64"/>
      <c r="AC161" s="64"/>
      <c r="AD161" s="64"/>
      <c r="AE161" s="65"/>
    </row>
    <row r="162" spans="1:31" ht="13.5">
      <c r="A162" s="4">
        <v>82</v>
      </c>
      <c r="B162" s="31" t="s">
        <v>14</v>
      </c>
      <c r="C162" s="68">
        <v>7</v>
      </c>
      <c r="D162" s="43">
        <v>1</v>
      </c>
      <c r="E162" s="43">
        <v>1</v>
      </c>
      <c r="F162" s="43">
        <v>0.6</v>
      </c>
      <c r="G162" s="43">
        <v>6</v>
      </c>
      <c r="H162" s="43">
        <v>7</v>
      </c>
      <c r="I162" s="43">
        <v>2.5</v>
      </c>
      <c r="J162" s="35">
        <v>33.78</v>
      </c>
      <c r="K162" s="36">
        <v>16.35</v>
      </c>
      <c r="L162" s="70">
        <v>10.54</v>
      </c>
      <c r="M162" s="50">
        <f t="shared" si="13"/>
        <v>332.94</v>
      </c>
      <c r="N162" s="51">
        <f t="shared" si="11"/>
        <v>59.929199999999994</v>
      </c>
      <c r="O162" s="52">
        <f t="shared" si="14"/>
        <v>392.8692</v>
      </c>
      <c r="P162" s="12">
        <v>275.22</v>
      </c>
      <c r="Q162" s="53">
        <f t="shared" si="15"/>
        <v>1.427473294091999</v>
      </c>
      <c r="U162" s="64"/>
      <c r="V162" s="64"/>
      <c r="W162" s="65"/>
      <c r="X162" s="64"/>
      <c r="Y162" s="64"/>
      <c r="Z162" s="64"/>
      <c r="AA162" s="66"/>
      <c r="AB162" s="64"/>
      <c r="AC162" s="64"/>
      <c r="AD162" s="64"/>
      <c r="AE162" s="65"/>
    </row>
    <row r="163" spans="1:31" ht="13.5">
      <c r="A163" s="4">
        <v>83</v>
      </c>
      <c r="B163" s="31" t="s">
        <v>262</v>
      </c>
      <c r="C163" s="68">
        <v>20</v>
      </c>
      <c r="D163" s="43">
        <v>1</v>
      </c>
      <c r="E163" s="43">
        <v>1</v>
      </c>
      <c r="F163" s="43">
        <v>0.65</v>
      </c>
      <c r="G163" s="43">
        <v>1</v>
      </c>
      <c r="H163" s="43">
        <v>2</v>
      </c>
      <c r="I163" s="43">
        <v>17</v>
      </c>
      <c r="J163" s="35">
        <v>33.78</v>
      </c>
      <c r="K163" s="36">
        <v>16.35</v>
      </c>
      <c r="L163" s="70">
        <v>10.54</v>
      </c>
      <c r="M163" s="50">
        <f t="shared" si="13"/>
        <v>182.947</v>
      </c>
      <c r="N163" s="51">
        <f t="shared" si="11"/>
        <v>32.93046</v>
      </c>
      <c r="O163" s="52">
        <f t="shared" si="14"/>
        <v>215.87745999999999</v>
      </c>
      <c r="P163" s="12">
        <v>194.78</v>
      </c>
      <c r="Q163" s="53">
        <f t="shared" si="15"/>
        <v>1.108314303316562</v>
      </c>
      <c r="U163" s="64"/>
      <c r="V163" s="64"/>
      <c r="W163" s="65"/>
      <c r="X163" s="64"/>
      <c r="Y163" s="64"/>
      <c r="Z163" s="64"/>
      <c r="AA163" s="66"/>
      <c r="AB163" s="64"/>
      <c r="AC163" s="64"/>
      <c r="AD163" s="64"/>
      <c r="AE163" s="65"/>
    </row>
    <row r="164" spans="1:31" ht="13.5">
      <c r="A164" s="4">
        <v>84</v>
      </c>
      <c r="B164" s="31" t="s">
        <v>263</v>
      </c>
      <c r="C164" s="68">
        <v>24</v>
      </c>
      <c r="D164" s="43">
        <v>1</v>
      </c>
      <c r="E164" s="43">
        <v>1</v>
      </c>
      <c r="F164" s="43">
        <v>0.65</v>
      </c>
      <c r="G164" s="43">
        <v>1.5</v>
      </c>
      <c r="H164" s="43">
        <v>1.5</v>
      </c>
      <c r="I164" s="43">
        <v>21</v>
      </c>
      <c r="J164" s="35">
        <v>33.78</v>
      </c>
      <c r="K164" s="36">
        <v>16.35</v>
      </c>
      <c r="L164" s="70">
        <v>10.54</v>
      </c>
      <c r="M164" s="50">
        <f t="shared" si="13"/>
        <v>219.06599999999997</v>
      </c>
      <c r="N164" s="51">
        <f t="shared" si="11"/>
        <v>39.43187999999999</v>
      </c>
      <c r="O164" s="52">
        <f t="shared" si="14"/>
        <v>258.49787999999995</v>
      </c>
      <c r="P164" s="12">
        <v>233.73</v>
      </c>
      <c r="Q164" s="53">
        <f t="shared" si="15"/>
        <v>1.105967911692979</v>
      </c>
      <c r="U164" s="64"/>
      <c r="V164" s="64"/>
      <c r="W164" s="66"/>
      <c r="X164" s="64"/>
      <c r="Y164" s="64"/>
      <c r="Z164" s="64"/>
      <c r="AA164" s="66"/>
      <c r="AB164" s="64"/>
      <c r="AC164" s="64"/>
      <c r="AD164" s="64"/>
      <c r="AE164" s="65"/>
    </row>
    <row r="165" spans="1:31" ht="13.5">
      <c r="A165" s="4">
        <v>85</v>
      </c>
      <c r="B165" s="31" t="s">
        <v>264</v>
      </c>
      <c r="C165" s="68">
        <v>24</v>
      </c>
      <c r="D165" s="43">
        <v>1</v>
      </c>
      <c r="E165" s="43">
        <v>1</v>
      </c>
      <c r="F165" s="43">
        <v>0.65</v>
      </c>
      <c r="G165" s="43">
        <v>1.5</v>
      </c>
      <c r="H165" s="43">
        <v>1.5</v>
      </c>
      <c r="I165" s="43">
        <v>21</v>
      </c>
      <c r="J165" s="35">
        <v>33.78</v>
      </c>
      <c r="K165" s="36">
        <v>16.35</v>
      </c>
      <c r="L165" s="70">
        <v>10.54</v>
      </c>
      <c r="M165" s="50">
        <f t="shared" si="13"/>
        <v>219.06599999999997</v>
      </c>
      <c r="N165" s="51">
        <f t="shared" si="11"/>
        <v>39.43187999999999</v>
      </c>
      <c r="O165" s="52">
        <f t="shared" si="14"/>
        <v>258.49787999999995</v>
      </c>
      <c r="P165" s="12">
        <v>146.08</v>
      </c>
      <c r="Q165" s="53">
        <f t="shared" si="15"/>
        <v>1.7695638006571737</v>
      </c>
      <c r="U165" s="64"/>
      <c r="V165" s="64"/>
      <c r="W165" s="65"/>
      <c r="X165" s="64"/>
      <c r="Y165" s="64"/>
      <c r="Z165" s="64"/>
      <c r="AA165" s="66"/>
      <c r="AB165" s="64"/>
      <c r="AC165" s="64"/>
      <c r="AD165" s="64"/>
      <c r="AE165" s="65"/>
    </row>
    <row r="166" spans="1:31" ht="13.5">
      <c r="A166" s="4">
        <v>86</v>
      </c>
      <c r="B166" s="31" t="s">
        <v>265</v>
      </c>
      <c r="C166" s="68">
        <v>22</v>
      </c>
      <c r="D166" s="43">
        <v>1</v>
      </c>
      <c r="E166" s="43">
        <v>1</v>
      </c>
      <c r="F166" s="43">
        <v>0.65</v>
      </c>
      <c r="G166" s="43">
        <v>1</v>
      </c>
      <c r="H166" s="43">
        <v>2</v>
      </c>
      <c r="I166" s="43">
        <v>19</v>
      </c>
      <c r="J166" s="35">
        <v>33.78</v>
      </c>
      <c r="K166" s="36">
        <v>16.35</v>
      </c>
      <c r="L166" s="70">
        <v>10.54</v>
      </c>
      <c r="M166" s="50">
        <f t="shared" si="13"/>
        <v>196.649</v>
      </c>
      <c r="N166" s="51">
        <f t="shared" si="11"/>
        <v>35.39682</v>
      </c>
      <c r="O166" s="52">
        <f t="shared" si="14"/>
        <v>232.04582</v>
      </c>
      <c r="P166" s="12">
        <v>214.26</v>
      </c>
      <c r="Q166" s="53">
        <f t="shared" si="15"/>
        <v>1.0830104545878838</v>
      </c>
      <c r="U166" s="64"/>
      <c r="V166" s="64"/>
      <c r="W166" s="65"/>
      <c r="X166" s="64"/>
      <c r="Y166" s="64"/>
      <c r="Z166" s="64"/>
      <c r="AA166" s="66"/>
      <c r="AB166" s="64"/>
      <c r="AC166" s="64"/>
      <c r="AD166" s="64"/>
      <c r="AE166" s="65"/>
    </row>
    <row r="167" spans="1:31" ht="12.75">
      <c r="A167" s="4">
        <v>87</v>
      </c>
      <c r="B167" s="31" t="s">
        <v>63</v>
      </c>
      <c r="C167" s="68">
        <v>40.5</v>
      </c>
      <c r="D167" s="43">
        <v>1</v>
      </c>
      <c r="E167" s="43">
        <v>1</v>
      </c>
      <c r="F167" s="43">
        <v>0.5</v>
      </c>
      <c r="G167" s="43">
        <v>5</v>
      </c>
      <c r="H167" s="43">
        <v>10</v>
      </c>
      <c r="I167" s="43">
        <v>25.5</v>
      </c>
      <c r="J167" s="35">
        <v>33.78</v>
      </c>
      <c r="K167" s="36">
        <v>16.35</v>
      </c>
      <c r="L167" s="70">
        <v>10.54</v>
      </c>
      <c r="M167" s="69">
        <f t="shared" si="13"/>
        <v>466.78499999999997</v>
      </c>
      <c r="N167" s="51">
        <f t="shared" si="11"/>
        <v>84.0213</v>
      </c>
      <c r="O167" s="52">
        <f t="shared" si="14"/>
        <v>550.8063</v>
      </c>
      <c r="P167" s="12">
        <v>735.29</v>
      </c>
      <c r="Q167" s="53">
        <f t="shared" si="15"/>
        <v>0.7491007629642726</v>
      </c>
      <c r="U167" s="64"/>
      <c r="V167" s="64"/>
      <c r="W167" s="65"/>
      <c r="X167" s="64"/>
      <c r="Y167" s="64"/>
      <c r="Z167" s="64"/>
      <c r="AA167" s="66"/>
      <c r="AB167" s="64"/>
      <c r="AC167" s="64"/>
      <c r="AD167" s="64"/>
      <c r="AE167" s="65"/>
    </row>
    <row r="168" spans="1:31" ht="13.5">
      <c r="A168" s="4">
        <v>88</v>
      </c>
      <c r="B168" s="31" t="s">
        <v>266</v>
      </c>
      <c r="C168" s="68">
        <v>30</v>
      </c>
      <c r="D168" s="43">
        <v>1</v>
      </c>
      <c r="E168" s="43">
        <v>1</v>
      </c>
      <c r="F168" s="43">
        <v>0.65</v>
      </c>
      <c r="G168" s="43">
        <v>2</v>
      </c>
      <c r="H168" s="43">
        <v>2</v>
      </c>
      <c r="I168" s="43">
        <v>26</v>
      </c>
      <c r="J168" s="35">
        <v>33.78</v>
      </c>
      <c r="K168" s="36">
        <v>16.35</v>
      </c>
      <c r="L168" s="70">
        <v>10.54</v>
      </c>
      <c r="M168" s="50">
        <f t="shared" si="13"/>
        <v>278.386</v>
      </c>
      <c r="N168" s="51">
        <f t="shared" si="11"/>
        <v>50.109480000000005</v>
      </c>
      <c r="O168" s="52">
        <f t="shared" si="14"/>
        <v>328.49548000000004</v>
      </c>
      <c r="P168" s="12">
        <v>292.17</v>
      </c>
      <c r="Q168" s="53">
        <f t="shared" si="15"/>
        <v>1.1243299448950954</v>
      </c>
      <c r="U168" s="64"/>
      <c r="V168" s="64"/>
      <c r="W168" s="65"/>
      <c r="X168" s="64"/>
      <c r="Y168" s="64"/>
      <c r="Z168" s="64"/>
      <c r="AA168" s="66"/>
      <c r="AB168" s="64"/>
      <c r="AC168" s="64"/>
      <c r="AD168" s="64"/>
      <c r="AE168" s="65"/>
    </row>
    <row r="169" spans="1:31" ht="13.5">
      <c r="A169" s="4">
        <v>89</v>
      </c>
      <c r="B169" s="31" t="s">
        <v>267</v>
      </c>
      <c r="C169" s="68">
        <v>3.5</v>
      </c>
      <c r="D169" s="43">
        <v>1</v>
      </c>
      <c r="E169" s="43">
        <v>1</v>
      </c>
      <c r="F169" s="43">
        <v>0.5</v>
      </c>
      <c r="G169" s="43">
        <v>3.25</v>
      </c>
      <c r="H169" s="43">
        <v>3.5</v>
      </c>
      <c r="I169" s="43">
        <v>1</v>
      </c>
      <c r="J169" s="35">
        <v>33.78</v>
      </c>
      <c r="K169" s="36">
        <v>16.35</v>
      </c>
      <c r="L169" s="70">
        <v>10.54</v>
      </c>
      <c r="M169" s="50">
        <f aca="true" t="shared" si="16" ref="M169:M175">(D169*G169*J169)+(E169*H169*K169)+(F169*I169*L169)</f>
        <v>172.28</v>
      </c>
      <c r="N169" s="51">
        <f t="shared" si="11"/>
        <v>31.0104</v>
      </c>
      <c r="O169" s="52">
        <f aca="true" t="shared" si="17" ref="O169:O175">M169+N169</f>
        <v>203.2904</v>
      </c>
      <c r="P169" s="12">
        <v>35.06</v>
      </c>
      <c r="Q169" s="53">
        <f aca="true" t="shared" si="18" ref="Q169:Q175">O169/P169</f>
        <v>5.798357102110667</v>
      </c>
      <c r="U169" s="64"/>
      <c r="V169" s="64"/>
      <c r="W169" s="65"/>
      <c r="X169" s="64"/>
      <c r="Y169" s="64"/>
      <c r="Z169" s="64"/>
      <c r="AA169" s="66"/>
      <c r="AB169" s="64"/>
      <c r="AC169" s="64"/>
      <c r="AD169" s="64"/>
      <c r="AE169" s="65"/>
    </row>
    <row r="170" spans="1:17" ht="13.5">
      <c r="A170" s="4">
        <v>90</v>
      </c>
      <c r="B170" s="31" t="s">
        <v>268</v>
      </c>
      <c r="C170" s="68">
        <v>35</v>
      </c>
      <c r="D170" s="43">
        <v>1</v>
      </c>
      <c r="E170" s="43">
        <v>1</v>
      </c>
      <c r="F170" s="43">
        <v>0.5</v>
      </c>
      <c r="G170" s="43">
        <v>10</v>
      </c>
      <c r="H170" s="43">
        <v>30</v>
      </c>
      <c r="I170" s="43">
        <v>5</v>
      </c>
      <c r="J170" s="35">
        <v>33.78</v>
      </c>
      <c r="K170" s="36">
        <v>16.35</v>
      </c>
      <c r="L170" s="70">
        <v>10.54</v>
      </c>
      <c r="M170" s="50">
        <f t="shared" si="16"/>
        <v>854.6500000000001</v>
      </c>
      <c r="N170" s="51">
        <f t="shared" si="11"/>
        <v>153.83700000000002</v>
      </c>
      <c r="O170" s="52">
        <f t="shared" si="17"/>
        <v>1008.4870000000001</v>
      </c>
      <c r="P170" s="12">
        <v>331.12</v>
      </c>
      <c r="Q170" s="53">
        <f t="shared" si="18"/>
        <v>3.045684344044455</v>
      </c>
    </row>
    <row r="171" spans="1:17" ht="13.5">
      <c r="A171" s="4">
        <v>91</v>
      </c>
      <c r="B171" s="31" t="s">
        <v>269</v>
      </c>
      <c r="C171" s="68">
        <v>40</v>
      </c>
      <c r="D171" s="43">
        <v>1</v>
      </c>
      <c r="E171" s="43">
        <v>1</v>
      </c>
      <c r="F171" s="43">
        <v>0.5</v>
      </c>
      <c r="G171" s="43">
        <v>10</v>
      </c>
      <c r="H171" s="43">
        <v>30</v>
      </c>
      <c r="I171" s="43">
        <v>5</v>
      </c>
      <c r="J171" s="35">
        <v>33.78</v>
      </c>
      <c r="K171" s="36">
        <v>16.35</v>
      </c>
      <c r="L171" s="70">
        <v>10.54</v>
      </c>
      <c r="M171" s="50">
        <f t="shared" si="16"/>
        <v>854.6500000000001</v>
      </c>
      <c r="N171" s="51">
        <f t="shared" si="11"/>
        <v>153.83700000000002</v>
      </c>
      <c r="O171" s="52">
        <f t="shared" si="17"/>
        <v>1008.4870000000001</v>
      </c>
      <c r="P171" s="12">
        <v>370.08</v>
      </c>
      <c r="Q171" s="53">
        <f t="shared" si="18"/>
        <v>2.725051340250757</v>
      </c>
    </row>
    <row r="172" spans="1:17" ht="26.25">
      <c r="A172" s="4">
        <v>92</v>
      </c>
      <c r="B172" s="31" t="s">
        <v>270</v>
      </c>
      <c r="C172" s="68">
        <v>45</v>
      </c>
      <c r="D172" s="43">
        <v>1</v>
      </c>
      <c r="E172" s="43">
        <v>1</v>
      </c>
      <c r="F172" s="43">
        <v>0.5</v>
      </c>
      <c r="G172" s="43">
        <v>10</v>
      </c>
      <c r="H172" s="43">
        <v>30</v>
      </c>
      <c r="I172" s="43">
        <v>5</v>
      </c>
      <c r="J172" s="35">
        <v>33.78</v>
      </c>
      <c r="K172" s="36">
        <v>16.35</v>
      </c>
      <c r="L172" s="70">
        <v>10.54</v>
      </c>
      <c r="M172" s="50">
        <f t="shared" si="16"/>
        <v>854.6500000000001</v>
      </c>
      <c r="N172" s="51">
        <f t="shared" si="11"/>
        <v>153.83700000000002</v>
      </c>
      <c r="O172" s="52">
        <f t="shared" si="17"/>
        <v>1008.4870000000001</v>
      </c>
      <c r="P172" s="12">
        <v>720.68</v>
      </c>
      <c r="Q172" s="53">
        <f t="shared" si="18"/>
        <v>1.3993547760448468</v>
      </c>
    </row>
    <row r="173" spans="1:17" ht="27.75" customHeight="1">
      <c r="A173" s="4">
        <v>93</v>
      </c>
      <c r="B173" s="119" t="s">
        <v>64</v>
      </c>
      <c r="C173" s="68">
        <v>35</v>
      </c>
      <c r="D173" s="43">
        <v>1</v>
      </c>
      <c r="E173" s="43">
        <v>1</v>
      </c>
      <c r="F173" s="43">
        <v>0.65</v>
      </c>
      <c r="G173" s="43">
        <v>17</v>
      </c>
      <c r="H173" s="43">
        <v>35</v>
      </c>
      <c r="I173" s="43">
        <v>5</v>
      </c>
      <c r="J173" s="35">
        <v>33.78</v>
      </c>
      <c r="K173" s="36">
        <v>16.35</v>
      </c>
      <c r="L173" s="70">
        <v>10.54</v>
      </c>
      <c r="M173" s="50">
        <f t="shared" si="16"/>
        <v>1180.7649999999999</v>
      </c>
      <c r="N173" s="51">
        <f t="shared" si="11"/>
        <v>212.53769999999997</v>
      </c>
      <c r="O173" s="52">
        <f t="shared" si="17"/>
        <v>1393.3026999999997</v>
      </c>
      <c r="P173" s="12">
        <v>340.86</v>
      </c>
      <c r="Q173" s="53">
        <f t="shared" si="18"/>
        <v>4.08760986915449</v>
      </c>
    </row>
    <row r="174" spans="1:17" ht="13.5">
      <c r="A174" s="4">
        <v>94</v>
      </c>
      <c r="B174" s="31" t="s">
        <v>271</v>
      </c>
      <c r="C174" s="68">
        <v>35</v>
      </c>
      <c r="D174" s="43">
        <v>1</v>
      </c>
      <c r="E174" s="43">
        <v>1</v>
      </c>
      <c r="F174" s="43">
        <v>0.7</v>
      </c>
      <c r="G174" s="43">
        <v>5</v>
      </c>
      <c r="H174" s="43">
        <v>3</v>
      </c>
      <c r="I174" s="43">
        <v>30</v>
      </c>
      <c r="J174" s="35">
        <v>33.78</v>
      </c>
      <c r="K174" s="36">
        <v>16.35</v>
      </c>
      <c r="L174" s="70">
        <v>10.54</v>
      </c>
      <c r="M174" s="50">
        <f t="shared" si="16"/>
        <v>439.28999999999996</v>
      </c>
      <c r="N174" s="51">
        <f t="shared" si="11"/>
        <v>79.0722</v>
      </c>
      <c r="O174" s="52">
        <f t="shared" si="17"/>
        <v>518.3621999999999</v>
      </c>
      <c r="P174" s="12">
        <v>370.08</v>
      </c>
      <c r="Q174" s="53">
        <f t="shared" si="18"/>
        <v>1.4006760700389103</v>
      </c>
    </row>
    <row r="175" spans="1:17" ht="13.5">
      <c r="A175" s="4">
        <v>95</v>
      </c>
      <c r="B175" s="31" t="s">
        <v>272</v>
      </c>
      <c r="C175" s="68">
        <v>26</v>
      </c>
      <c r="D175" s="43">
        <v>1</v>
      </c>
      <c r="E175" s="43">
        <v>1</v>
      </c>
      <c r="F175" s="43">
        <v>0.6</v>
      </c>
      <c r="G175" s="43">
        <v>5</v>
      </c>
      <c r="H175" s="43">
        <v>19</v>
      </c>
      <c r="I175" s="43">
        <v>20</v>
      </c>
      <c r="J175" s="35">
        <v>33.78</v>
      </c>
      <c r="K175" s="36">
        <v>16.35</v>
      </c>
      <c r="L175" s="70">
        <v>10.54</v>
      </c>
      <c r="M175" s="50">
        <f t="shared" si="16"/>
        <v>606.0300000000001</v>
      </c>
      <c r="N175" s="51">
        <f t="shared" si="11"/>
        <v>109.0854</v>
      </c>
      <c r="O175" s="52">
        <f t="shared" si="17"/>
        <v>715.1154000000001</v>
      </c>
      <c r="P175" s="12">
        <v>253.21</v>
      </c>
      <c r="Q175" s="53">
        <f t="shared" si="18"/>
        <v>2.8241988862999095</v>
      </c>
    </row>
    <row r="176" spans="1:17" ht="13.5">
      <c r="A176" s="4">
        <v>96</v>
      </c>
      <c r="B176" s="31" t="s">
        <v>273</v>
      </c>
      <c r="C176" s="68">
        <v>4</v>
      </c>
      <c r="D176" s="43">
        <v>1</v>
      </c>
      <c r="E176" s="43">
        <v>2</v>
      </c>
      <c r="F176" s="43">
        <v>1</v>
      </c>
      <c r="G176" s="43">
        <v>2</v>
      </c>
      <c r="H176" s="43">
        <v>4</v>
      </c>
      <c r="I176" s="43">
        <v>2</v>
      </c>
      <c r="J176" s="35">
        <v>33.78</v>
      </c>
      <c r="K176" s="36">
        <v>16.35</v>
      </c>
      <c r="L176" s="70">
        <v>10.54</v>
      </c>
      <c r="M176" s="50">
        <f aca="true" t="shared" si="19" ref="M176:M184">(D176*G176*J176)+(E176*H176*K176)+(F176*I176*L176)</f>
        <v>219.44</v>
      </c>
      <c r="N176" s="51">
        <f t="shared" si="11"/>
        <v>39.499199999999995</v>
      </c>
      <c r="O176" s="52">
        <f aca="true" t="shared" si="20" ref="O176:O184">M176+N176</f>
        <v>258.93919999999997</v>
      </c>
      <c r="P176" s="12">
        <v>39.32</v>
      </c>
      <c r="Q176" s="53">
        <f aca="true" t="shared" si="21" ref="Q176:Q183">O176/P176</f>
        <v>6.5854323499491345</v>
      </c>
    </row>
    <row r="177" spans="1:17" ht="26.25">
      <c r="A177" s="4">
        <v>97</v>
      </c>
      <c r="B177" s="31" t="s">
        <v>274</v>
      </c>
      <c r="C177" s="68">
        <v>7.5</v>
      </c>
      <c r="D177" s="43">
        <v>1</v>
      </c>
      <c r="E177" s="43">
        <v>1</v>
      </c>
      <c r="F177" s="43">
        <v>0.5</v>
      </c>
      <c r="G177" s="43">
        <v>3</v>
      </c>
      <c r="H177" s="43">
        <v>7.5</v>
      </c>
      <c r="I177" s="43">
        <v>6</v>
      </c>
      <c r="J177" s="35">
        <v>33.78</v>
      </c>
      <c r="K177" s="36">
        <v>16.35</v>
      </c>
      <c r="L177" s="70">
        <v>10.54</v>
      </c>
      <c r="M177" s="50">
        <f t="shared" si="19"/>
        <v>255.58500000000004</v>
      </c>
      <c r="N177" s="51">
        <f t="shared" si="11"/>
        <v>46.005300000000005</v>
      </c>
      <c r="O177" s="52">
        <f t="shared" si="20"/>
        <v>301.59030000000007</v>
      </c>
      <c r="P177" s="12">
        <v>35.06</v>
      </c>
      <c r="Q177" s="53">
        <f t="shared" si="21"/>
        <v>8.60211922418711</v>
      </c>
    </row>
    <row r="178" spans="1:17" ht="26.25">
      <c r="A178" s="4">
        <v>98</v>
      </c>
      <c r="B178" s="31" t="s">
        <v>275</v>
      </c>
      <c r="C178" s="68">
        <v>18</v>
      </c>
      <c r="D178" s="43">
        <v>1</v>
      </c>
      <c r="E178" s="43">
        <v>1</v>
      </c>
      <c r="F178" s="43">
        <v>0.7</v>
      </c>
      <c r="G178" s="43">
        <v>5</v>
      </c>
      <c r="H178" s="43">
        <v>8</v>
      </c>
      <c r="I178" s="43">
        <v>17</v>
      </c>
      <c r="J178" s="35">
        <v>33.78</v>
      </c>
      <c r="K178" s="36">
        <v>16.35</v>
      </c>
      <c r="L178" s="70">
        <v>10.54</v>
      </c>
      <c r="M178" s="50">
        <f t="shared" si="19"/>
        <v>425.12600000000003</v>
      </c>
      <c r="N178" s="51">
        <f t="shared" si="11"/>
        <v>76.52268000000001</v>
      </c>
      <c r="O178" s="52">
        <f t="shared" si="20"/>
        <v>501.64868</v>
      </c>
      <c r="P178" s="12">
        <v>175.3</v>
      </c>
      <c r="Q178" s="53">
        <f t="shared" si="21"/>
        <v>2.8616581859669137</v>
      </c>
    </row>
    <row r="179" spans="1:17" ht="13.5">
      <c r="A179" s="4">
        <v>99</v>
      </c>
      <c r="B179" s="31" t="s">
        <v>276</v>
      </c>
      <c r="C179" s="68">
        <v>28</v>
      </c>
      <c r="D179" s="43">
        <v>1</v>
      </c>
      <c r="E179" s="43">
        <v>1</v>
      </c>
      <c r="F179" s="43">
        <v>0.7</v>
      </c>
      <c r="G179" s="43">
        <v>5</v>
      </c>
      <c r="H179" s="43">
        <v>12</v>
      </c>
      <c r="I179" s="43">
        <v>14</v>
      </c>
      <c r="J179" s="35">
        <v>33.78</v>
      </c>
      <c r="K179" s="36">
        <v>16.35</v>
      </c>
      <c r="L179" s="70">
        <v>10.54</v>
      </c>
      <c r="M179" s="50">
        <f t="shared" si="19"/>
        <v>468.392</v>
      </c>
      <c r="N179" s="51">
        <f t="shared" si="11"/>
        <v>84.31056</v>
      </c>
      <c r="O179" s="52">
        <f t="shared" si="20"/>
        <v>552.70256</v>
      </c>
      <c r="P179" s="12">
        <v>272.69</v>
      </c>
      <c r="Q179" s="53">
        <f t="shared" si="21"/>
        <v>2.0268530565844</v>
      </c>
    </row>
    <row r="180" spans="1:17" ht="13.5" hidden="1">
      <c r="A180" s="4">
        <v>100</v>
      </c>
      <c r="B180" s="31" t="s">
        <v>276</v>
      </c>
      <c r="C180" s="68">
        <v>28</v>
      </c>
      <c r="D180" s="43">
        <v>1</v>
      </c>
      <c r="E180" s="43">
        <v>1</v>
      </c>
      <c r="F180" s="43">
        <v>0.7</v>
      </c>
      <c r="G180" s="43">
        <v>5</v>
      </c>
      <c r="H180" s="43">
        <v>12</v>
      </c>
      <c r="I180" s="43">
        <v>14</v>
      </c>
      <c r="J180" s="35">
        <v>33.78</v>
      </c>
      <c r="K180" s="36">
        <v>16.35</v>
      </c>
      <c r="L180" s="70">
        <v>10.54</v>
      </c>
      <c r="M180" s="50">
        <f t="shared" si="19"/>
        <v>468.392</v>
      </c>
      <c r="N180" s="51">
        <f t="shared" si="11"/>
        <v>84.31056</v>
      </c>
      <c r="O180" s="52">
        <f t="shared" si="20"/>
        <v>552.70256</v>
      </c>
      <c r="P180" s="12"/>
      <c r="Q180" s="53" t="e">
        <f t="shared" si="21"/>
        <v>#DIV/0!</v>
      </c>
    </row>
    <row r="181" spans="1:17" ht="13.5" hidden="1">
      <c r="A181" s="4">
        <v>101</v>
      </c>
      <c r="B181" s="31" t="s">
        <v>276</v>
      </c>
      <c r="C181" s="68">
        <v>28</v>
      </c>
      <c r="D181" s="43">
        <v>1</v>
      </c>
      <c r="E181" s="43">
        <v>1</v>
      </c>
      <c r="F181" s="43">
        <v>0.7</v>
      </c>
      <c r="G181" s="43">
        <v>5</v>
      </c>
      <c r="H181" s="43">
        <v>12</v>
      </c>
      <c r="I181" s="43">
        <v>14</v>
      </c>
      <c r="J181" s="35">
        <v>33.78</v>
      </c>
      <c r="K181" s="36">
        <v>16.35</v>
      </c>
      <c r="L181" s="70">
        <v>10.54</v>
      </c>
      <c r="M181" s="50">
        <f t="shared" si="19"/>
        <v>468.392</v>
      </c>
      <c r="N181" s="51">
        <f t="shared" si="11"/>
        <v>84.31056</v>
      </c>
      <c r="O181" s="52">
        <f t="shared" si="20"/>
        <v>552.70256</v>
      </c>
      <c r="P181" s="12"/>
      <c r="Q181" s="53" t="e">
        <f t="shared" si="21"/>
        <v>#DIV/0!</v>
      </c>
    </row>
    <row r="182" spans="1:17" ht="13.5" hidden="1">
      <c r="A182" s="4">
        <v>102</v>
      </c>
      <c r="B182" s="31" t="s">
        <v>276</v>
      </c>
      <c r="C182" s="68">
        <v>28</v>
      </c>
      <c r="D182" s="43">
        <v>1</v>
      </c>
      <c r="E182" s="43">
        <v>1</v>
      </c>
      <c r="F182" s="43">
        <v>0.7</v>
      </c>
      <c r="G182" s="43">
        <v>5</v>
      </c>
      <c r="H182" s="43">
        <v>12</v>
      </c>
      <c r="I182" s="43">
        <v>14</v>
      </c>
      <c r="J182" s="35">
        <v>33.78</v>
      </c>
      <c r="K182" s="36">
        <v>16.35</v>
      </c>
      <c r="L182" s="70">
        <v>10.54</v>
      </c>
      <c r="M182" s="50">
        <f t="shared" si="19"/>
        <v>468.392</v>
      </c>
      <c r="N182" s="51">
        <f t="shared" si="11"/>
        <v>84.31056</v>
      </c>
      <c r="O182" s="52">
        <f t="shared" si="20"/>
        <v>552.70256</v>
      </c>
      <c r="P182" s="12"/>
      <c r="Q182" s="53" t="e">
        <f t="shared" si="21"/>
        <v>#DIV/0!</v>
      </c>
    </row>
    <row r="183" spans="1:17" ht="13.5" hidden="1">
      <c r="A183" s="4">
        <v>103</v>
      </c>
      <c r="B183" s="31" t="s">
        <v>276</v>
      </c>
      <c r="C183" s="68">
        <v>28</v>
      </c>
      <c r="D183" s="43">
        <v>1</v>
      </c>
      <c r="E183" s="43">
        <v>1</v>
      </c>
      <c r="F183" s="43">
        <v>0.7</v>
      </c>
      <c r="G183" s="43">
        <v>5</v>
      </c>
      <c r="H183" s="43">
        <v>12</v>
      </c>
      <c r="I183" s="43">
        <v>14</v>
      </c>
      <c r="J183" s="35">
        <v>33.78</v>
      </c>
      <c r="K183" s="36">
        <v>16.35</v>
      </c>
      <c r="L183" s="70">
        <v>10.54</v>
      </c>
      <c r="M183" s="50">
        <f t="shared" si="19"/>
        <v>468.392</v>
      </c>
      <c r="N183" s="51">
        <f t="shared" si="11"/>
        <v>84.31056</v>
      </c>
      <c r="O183" s="52">
        <f t="shared" si="20"/>
        <v>552.70256</v>
      </c>
      <c r="P183" s="12"/>
      <c r="Q183" s="53" t="e">
        <f t="shared" si="21"/>
        <v>#DIV/0!</v>
      </c>
    </row>
    <row r="184" spans="1:15" ht="13.5">
      <c r="A184" s="4">
        <v>104</v>
      </c>
      <c r="B184" s="31" t="s">
        <v>65</v>
      </c>
      <c r="C184" s="68">
        <v>3.5</v>
      </c>
      <c r="D184" s="43">
        <v>1</v>
      </c>
      <c r="E184" s="43">
        <v>1</v>
      </c>
      <c r="F184" s="43">
        <v>0.5</v>
      </c>
      <c r="G184" s="43">
        <v>2</v>
      </c>
      <c r="H184" s="43">
        <v>5</v>
      </c>
      <c r="I184" s="43">
        <v>4</v>
      </c>
      <c r="J184" s="35">
        <v>33.78</v>
      </c>
      <c r="K184" s="36">
        <v>16.35</v>
      </c>
      <c r="L184" s="70">
        <v>10.54</v>
      </c>
      <c r="M184" s="50">
        <f t="shared" si="19"/>
        <v>170.39</v>
      </c>
      <c r="N184" s="51">
        <f t="shared" si="11"/>
        <v>30.670199999999998</v>
      </c>
      <c r="O184" s="52">
        <f t="shared" si="20"/>
        <v>201.06019999999998</v>
      </c>
    </row>
    <row r="185" spans="1:15" ht="13.5">
      <c r="A185" s="18"/>
      <c r="B185" s="120" t="s">
        <v>66</v>
      </c>
      <c r="C185" s="68"/>
      <c r="D185" s="43"/>
      <c r="E185" s="43"/>
      <c r="F185" s="43"/>
      <c r="G185" s="43"/>
      <c r="H185" s="43"/>
      <c r="I185" s="43"/>
      <c r="J185" s="44"/>
      <c r="K185" s="45"/>
      <c r="L185" s="71"/>
      <c r="M185" s="50"/>
      <c r="N185" s="51"/>
      <c r="O185" s="52"/>
    </row>
    <row r="186" spans="1:15" ht="13.5">
      <c r="A186" s="18">
        <v>105</v>
      </c>
      <c r="B186" s="31" t="s">
        <v>67</v>
      </c>
      <c r="C186" s="68">
        <v>3</v>
      </c>
      <c r="D186" s="43">
        <v>1</v>
      </c>
      <c r="E186" s="43">
        <v>1</v>
      </c>
      <c r="F186" s="43">
        <v>0.5</v>
      </c>
      <c r="G186" s="43">
        <v>1.15</v>
      </c>
      <c r="H186" s="43">
        <v>3</v>
      </c>
      <c r="I186" s="43">
        <v>1</v>
      </c>
      <c r="J186" s="35">
        <v>33.78</v>
      </c>
      <c r="K186" s="36">
        <v>16.35</v>
      </c>
      <c r="L186" s="70">
        <v>10.54</v>
      </c>
      <c r="M186" s="50">
        <f aca="true" t="shared" si="22" ref="M186:M192">(D186*G186*J186)+(E186*H186*K186)+(F186*I186*L186)</f>
        <v>93.167</v>
      </c>
      <c r="N186" s="51">
        <f t="shared" si="11"/>
        <v>16.77006</v>
      </c>
      <c r="O186" s="52">
        <f aca="true" t="shared" si="23" ref="O186:O192">M186+N186</f>
        <v>109.93706</v>
      </c>
    </row>
    <row r="187" spans="1:15" ht="13.5">
      <c r="A187" s="18">
        <v>106</v>
      </c>
      <c r="B187" s="31" t="s">
        <v>68</v>
      </c>
      <c r="C187" s="68">
        <v>1</v>
      </c>
      <c r="D187" s="43">
        <v>1</v>
      </c>
      <c r="E187" s="43">
        <v>1</v>
      </c>
      <c r="F187" s="43">
        <v>0.5</v>
      </c>
      <c r="G187" s="43">
        <v>0.6</v>
      </c>
      <c r="H187" s="43">
        <v>1</v>
      </c>
      <c r="I187" s="43">
        <v>0.5</v>
      </c>
      <c r="J187" s="35">
        <v>33.78</v>
      </c>
      <c r="K187" s="36">
        <v>16.35</v>
      </c>
      <c r="L187" s="70">
        <v>10.54</v>
      </c>
      <c r="M187" s="50">
        <f t="shared" si="22"/>
        <v>39.253</v>
      </c>
      <c r="N187" s="51">
        <f t="shared" si="11"/>
        <v>7.0655399999999995</v>
      </c>
      <c r="O187" s="52">
        <f t="shared" si="23"/>
        <v>46.31854</v>
      </c>
    </row>
    <row r="188" spans="1:15" ht="13.5">
      <c r="A188" s="18">
        <v>107</v>
      </c>
      <c r="B188" s="31" t="s">
        <v>69</v>
      </c>
      <c r="C188" s="68">
        <v>1</v>
      </c>
      <c r="D188" s="43">
        <v>1</v>
      </c>
      <c r="E188" s="43">
        <v>1</v>
      </c>
      <c r="F188" s="43">
        <v>0.5</v>
      </c>
      <c r="G188" s="43">
        <v>0.6</v>
      </c>
      <c r="H188" s="43">
        <v>1</v>
      </c>
      <c r="I188" s="43">
        <v>0.5</v>
      </c>
      <c r="J188" s="35">
        <v>33.78</v>
      </c>
      <c r="K188" s="36">
        <v>16.35</v>
      </c>
      <c r="L188" s="70">
        <v>10.54</v>
      </c>
      <c r="M188" s="50">
        <f t="shared" si="22"/>
        <v>39.253</v>
      </c>
      <c r="N188" s="51">
        <f t="shared" si="11"/>
        <v>7.0655399999999995</v>
      </c>
      <c r="O188" s="52">
        <f t="shared" si="23"/>
        <v>46.31854</v>
      </c>
    </row>
    <row r="189" spans="1:15" ht="26.25">
      <c r="A189" s="18">
        <v>108</v>
      </c>
      <c r="B189" s="31" t="s">
        <v>70</v>
      </c>
      <c r="C189" s="68">
        <v>12</v>
      </c>
      <c r="D189" s="43">
        <v>1</v>
      </c>
      <c r="E189" s="43">
        <v>1</v>
      </c>
      <c r="F189" s="43">
        <v>0.5</v>
      </c>
      <c r="G189" s="43">
        <v>5</v>
      </c>
      <c r="H189" s="43">
        <v>10</v>
      </c>
      <c r="I189" s="43">
        <v>6.5</v>
      </c>
      <c r="J189" s="35">
        <v>33.78</v>
      </c>
      <c r="K189" s="36">
        <v>16.35</v>
      </c>
      <c r="L189" s="70">
        <v>10.54</v>
      </c>
      <c r="M189" s="50">
        <f t="shared" si="22"/>
        <v>366.655</v>
      </c>
      <c r="N189" s="51">
        <f t="shared" si="11"/>
        <v>65.99789999999999</v>
      </c>
      <c r="O189" s="52">
        <f t="shared" si="23"/>
        <v>432.65289999999993</v>
      </c>
    </row>
    <row r="190" spans="1:15" ht="13.5">
      <c r="A190" s="18">
        <v>109</v>
      </c>
      <c r="B190" s="31" t="s">
        <v>71</v>
      </c>
      <c r="C190" s="68">
        <v>45</v>
      </c>
      <c r="D190" s="43">
        <v>1</v>
      </c>
      <c r="E190" s="43">
        <v>1</v>
      </c>
      <c r="F190" s="43">
        <v>0.5</v>
      </c>
      <c r="G190" s="43">
        <v>17</v>
      </c>
      <c r="H190" s="43">
        <v>40</v>
      </c>
      <c r="I190" s="43">
        <v>10</v>
      </c>
      <c r="J190" s="35">
        <v>33.78</v>
      </c>
      <c r="K190" s="36">
        <v>16.35</v>
      </c>
      <c r="L190" s="70">
        <v>10.54</v>
      </c>
      <c r="M190" s="50">
        <f t="shared" si="22"/>
        <v>1280.96</v>
      </c>
      <c r="N190" s="51">
        <f t="shared" si="11"/>
        <v>230.5728</v>
      </c>
      <c r="O190" s="52">
        <f t="shared" si="23"/>
        <v>1511.5328</v>
      </c>
    </row>
    <row r="191" spans="1:15" ht="13.5">
      <c r="A191" s="18">
        <v>110</v>
      </c>
      <c r="B191" s="31" t="s">
        <v>72</v>
      </c>
      <c r="C191" s="68">
        <v>15</v>
      </c>
      <c r="D191" s="43">
        <v>1</v>
      </c>
      <c r="E191" s="43">
        <v>1</v>
      </c>
      <c r="F191" s="43">
        <v>0.5</v>
      </c>
      <c r="G191" s="43">
        <v>5.5</v>
      </c>
      <c r="H191" s="43">
        <v>10</v>
      </c>
      <c r="I191" s="43">
        <v>6.25</v>
      </c>
      <c r="J191" s="35">
        <v>33.78</v>
      </c>
      <c r="K191" s="36">
        <v>16.35</v>
      </c>
      <c r="L191" s="70">
        <v>10.54</v>
      </c>
      <c r="M191" s="50">
        <f t="shared" si="22"/>
        <v>382.2275</v>
      </c>
      <c r="N191" s="51">
        <f t="shared" si="11"/>
        <v>68.80095</v>
      </c>
      <c r="O191" s="52">
        <f t="shared" si="23"/>
        <v>451.02845</v>
      </c>
    </row>
    <row r="192" spans="1:15" ht="26.25">
      <c r="A192" s="18">
        <v>111</v>
      </c>
      <c r="B192" s="31" t="s">
        <v>73</v>
      </c>
      <c r="C192" s="68">
        <v>35</v>
      </c>
      <c r="D192" s="43">
        <v>1</v>
      </c>
      <c r="E192" s="43">
        <v>1</v>
      </c>
      <c r="F192" s="43">
        <v>0.65</v>
      </c>
      <c r="G192" s="43">
        <v>17</v>
      </c>
      <c r="H192" s="43">
        <v>28.6</v>
      </c>
      <c r="I192" s="43">
        <v>5</v>
      </c>
      <c r="J192" s="35">
        <v>33.78</v>
      </c>
      <c r="K192" s="36">
        <v>16.35</v>
      </c>
      <c r="L192" s="70">
        <v>10.54</v>
      </c>
      <c r="M192" s="50">
        <f t="shared" si="22"/>
        <v>1076.125</v>
      </c>
      <c r="N192" s="51">
        <f t="shared" si="11"/>
        <v>193.7025</v>
      </c>
      <c r="O192" s="52">
        <f t="shared" si="23"/>
        <v>1269.8274999999999</v>
      </c>
    </row>
    <row r="193" spans="1:15" ht="13.5">
      <c r="A193" s="18">
        <v>112</v>
      </c>
      <c r="B193" s="41" t="s">
        <v>74</v>
      </c>
      <c r="C193" s="68">
        <v>40</v>
      </c>
      <c r="D193" s="43">
        <v>1</v>
      </c>
      <c r="E193" s="43">
        <v>1</v>
      </c>
      <c r="F193" s="43">
        <v>0.65</v>
      </c>
      <c r="G193" s="43">
        <v>28</v>
      </c>
      <c r="H193" s="43">
        <v>40</v>
      </c>
      <c r="I193" s="43">
        <v>15</v>
      </c>
      <c r="J193" s="35">
        <v>33.78</v>
      </c>
      <c r="K193" s="36">
        <v>16.35</v>
      </c>
      <c r="L193" s="70">
        <v>10.54</v>
      </c>
      <c r="M193" s="50">
        <f>(D193*G193*J193)+(E193*H193*K193)+(F193*I193*L193)</f>
        <v>1702.605</v>
      </c>
      <c r="N193" s="51">
        <f t="shared" si="11"/>
        <v>306.4689</v>
      </c>
      <c r="O193" s="52">
        <f>M193+N193</f>
        <v>2009.0739</v>
      </c>
    </row>
    <row r="194" spans="1:15" ht="13.5">
      <c r="A194" s="18">
        <v>113</v>
      </c>
      <c r="B194" s="41" t="s">
        <v>75</v>
      </c>
      <c r="C194" s="68">
        <v>13</v>
      </c>
      <c r="D194" s="43">
        <v>1</v>
      </c>
      <c r="E194" s="43">
        <v>1</v>
      </c>
      <c r="F194" s="43">
        <v>0.5</v>
      </c>
      <c r="G194" s="43">
        <v>5.5</v>
      </c>
      <c r="H194" s="43">
        <v>10</v>
      </c>
      <c r="I194" s="43">
        <v>2</v>
      </c>
      <c r="J194" s="35">
        <v>33.78</v>
      </c>
      <c r="K194" s="36">
        <v>16.35</v>
      </c>
      <c r="L194" s="70">
        <v>10.54</v>
      </c>
      <c r="M194" s="50">
        <f>(D194*G194*J194)+(E194*H194*K194)+(F194*I194*L194)</f>
        <v>359.83000000000004</v>
      </c>
      <c r="N194" s="51">
        <f t="shared" si="11"/>
        <v>64.7694</v>
      </c>
      <c r="O194" s="52">
        <f>M194+N194</f>
        <v>424.59940000000006</v>
      </c>
    </row>
    <row r="196" spans="1:2" ht="12.75">
      <c r="A196" s="121" t="s">
        <v>76</v>
      </c>
      <c r="B196" s="33"/>
    </row>
    <row r="197" spans="1:2" ht="12.75">
      <c r="A197" s="121" t="s">
        <v>77</v>
      </c>
      <c r="B197" s="33"/>
    </row>
    <row r="198" spans="1:2" ht="12.75">
      <c r="A198" s="126" t="s">
        <v>123</v>
      </c>
      <c r="B198" s="33"/>
    </row>
    <row r="199" spans="1:2" ht="12.75">
      <c r="A199" s="126" t="s">
        <v>78</v>
      </c>
      <c r="B199" s="33"/>
    </row>
  </sheetData>
  <autoFilter ref="A5:G157"/>
  <mergeCells count="8">
    <mergeCell ref="A114:B114"/>
    <mergeCell ref="A141:B141"/>
    <mergeCell ref="A100:B100"/>
    <mergeCell ref="A103:B103"/>
    <mergeCell ref="A10:B10"/>
    <mergeCell ref="A39:B39"/>
    <mergeCell ref="A80:B80"/>
    <mergeCell ref="A108:B108"/>
  </mergeCells>
  <printOptions/>
  <pageMargins left="0.95" right="0.17" top="0.6" bottom="0.5" header="0.39" footer="0.31"/>
  <pageSetup horizontalDpi="300" verticalDpi="300" orientation="portrait" paperSize="9" r:id="rId1"/>
  <headerFooter alignWithMargins="0">
    <oddHeader>&amp;C&amp;A</oddHeader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21"/>
  <sheetViews>
    <sheetView workbookViewId="0" topLeftCell="A106">
      <selection activeCell="T10" sqref="T10"/>
    </sheetView>
  </sheetViews>
  <sheetFormatPr defaultColWidth="9.140625" defaultRowHeight="12.75"/>
  <cols>
    <col min="1" max="1" width="4.7109375" style="0" customWidth="1"/>
    <col min="2" max="2" width="51.28125" style="0" customWidth="1"/>
    <col min="3" max="4" width="5.140625" style="0" hidden="1" customWidth="1"/>
    <col min="5" max="5" width="5.421875" style="0" hidden="1" customWidth="1"/>
    <col min="6" max="6" width="5.00390625" style="23" hidden="1" customWidth="1"/>
    <col min="7" max="7" width="4.57421875" style="0" hidden="1" customWidth="1"/>
    <col min="8" max="8" width="5.8515625" style="0" hidden="1" customWidth="1"/>
    <col min="9" max="9" width="3.7109375" style="0" hidden="1" customWidth="1"/>
    <col min="10" max="10" width="7.140625" style="0" hidden="1" customWidth="1"/>
    <col min="11" max="11" width="7.00390625" style="0" hidden="1" customWidth="1"/>
    <col min="12" max="12" width="0.2890625" style="0" customWidth="1"/>
    <col min="13" max="14" width="10.57421875" style="0" customWidth="1"/>
    <col min="15" max="15" width="10.421875" style="0" customWidth="1"/>
    <col min="16" max="16" width="8.00390625" style="0" hidden="1" customWidth="1"/>
    <col min="17" max="17" width="6.57421875" style="0" hidden="1" customWidth="1"/>
  </cols>
  <sheetData>
    <row r="1" spans="2:12" ht="11.25" customHeight="1">
      <c r="B1" s="1"/>
      <c r="C1" s="1"/>
      <c r="D1" s="1"/>
      <c r="E1" s="1"/>
      <c r="F1" s="26"/>
      <c r="G1" s="13" t="s">
        <v>126</v>
      </c>
      <c r="H1" s="1"/>
      <c r="I1" s="1"/>
      <c r="J1" s="1"/>
      <c r="K1" s="1"/>
      <c r="L1" s="1"/>
    </row>
    <row r="2" spans="1:15" ht="54" customHeight="1">
      <c r="A2" s="3" t="s">
        <v>281</v>
      </c>
      <c r="B2" s="3" t="s">
        <v>282</v>
      </c>
      <c r="C2" s="42" t="s">
        <v>40</v>
      </c>
      <c r="D2" s="14" t="s">
        <v>317</v>
      </c>
      <c r="E2" s="3" t="s">
        <v>286</v>
      </c>
      <c r="F2" s="25" t="s">
        <v>283</v>
      </c>
      <c r="G2" s="13" t="s">
        <v>126</v>
      </c>
      <c r="H2" s="2"/>
      <c r="J2" s="27" t="s">
        <v>127</v>
      </c>
      <c r="K2" s="28" t="s">
        <v>128</v>
      </c>
      <c r="M2" s="3" t="s">
        <v>235</v>
      </c>
      <c r="N2" s="3" t="s">
        <v>236</v>
      </c>
      <c r="O2" s="3" t="s">
        <v>237</v>
      </c>
    </row>
    <row r="3" spans="1:9" ht="13.5">
      <c r="A3" s="7" t="s">
        <v>389</v>
      </c>
      <c r="G3" s="13"/>
      <c r="H3" s="24"/>
      <c r="I3" s="24"/>
    </row>
    <row r="4" spans="1:9" ht="25.5" customHeight="1">
      <c r="A4" s="144" t="s">
        <v>0</v>
      </c>
      <c r="B4" s="145"/>
      <c r="C4" s="4"/>
      <c r="D4" s="6"/>
      <c r="E4" s="6"/>
      <c r="F4" s="9"/>
      <c r="G4" s="13"/>
      <c r="H4" s="24"/>
      <c r="I4" s="24"/>
    </row>
    <row r="5" spans="1:17" ht="13.5">
      <c r="A5" s="4">
        <v>181</v>
      </c>
      <c r="B5" s="41" t="s">
        <v>399</v>
      </c>
      <c r="C5" s="38">
        <v>0.5</v>
      </c>
      <c r="D5" s="43">
        <v>1</v>
      </c>
      <c r="E5" s="43">
        <v>2</v>
      </c>
      <c r="F5" s="43">
        <v>1</v>
      </c>
      <c r="G5" s="43">
        <v>0.5</v>
      </c>
      <c r="H5" s="43">
        <v>0.5</v>
      </c>
      <c r="I5" s="43">
        <v>0.5</v>
      </c>
      <c r="J5" s="35">
        <v>33.78</v>
      </c>
      <c r="K5" s="36">
        <v>16.35</v>
      </c>
      <c r="L5" s="70">
        <v>10.54</v>
      </c>
      <c r="M5" s="50">
        <f>(D5*G5*J5)+(E5*H5*K5)+(F5*I5*L5)</f>
        <v>38.510000000000005</v>
      </c>
      <c r="N5" s="51">
        <f aca="true" t="shared" si="0" ref="N5:N96">M5*0.18</f>
        <v>6.931800000000001</v>
      </c>
      <c r="O5" s="52">
        <f>M5+N5</f>
        <v>45.44180000000001</v>
      </c>
      <c r="P5" s="102">
        <v>32.63</v>
      </c>
      <c r="Q5" s="103">
        <f>O5/P5</f>
        <v>1.392638676064971</v>
      </c>
    </row>
    <row r="6" spans="1:17" ht="13.5">
      <c r="A6" s="4">
        <v>182</v>
      </c>
      <c r="B6" s="41" t="s">
        <v>400</v>
      </c>
      <c r="C6" s="38">
        <v>1</v>
      </c>
      <c r="D6" s="43">
        <v>1</v>
      </c>
      <c r="E6" s="43">
        <v>2</v>
      </c>
      <c r="F6" s="43">
        <v>1</v>
      </c>
      <c r="G6" s="43">
        <v>0.75</v>
      </c>
      <c r="H6" s="43">
        <v>1.25</v>
      </c>
      <c r="I6" s="43">
        <v>0.75</v>
      </c>
      <c r="J6" s="35">
        <v>33.78</v>
      </c>
      <c r="K6" s="36">
        <v>16.35</v>
      </c>
      <c r="L6" s="70">
        <v>10.54</v>
      </c>
      <c r="M6" s="50">
        <f aca="true" t="shared" si="1" ref="M6:M97">(D6*G6*J6)+(E6*H6*K6)+(F6*I6*L6)</f>
        <v>74.11500000000001</v>
      </c>
      <c r="N6" s="51">
        <f t="shared" si="0"/>
        <v>13.340700000000002</v>
      </c>
      <c r="O6" s="52">
        <f aca="true" t="shared" si="2" ref="O6:O97">M6+N6</f>
        <v>87.45570000000001</v>
      </c>
      <c r="P6" s="102">
        <v>43.83</v>
      </c>
      <c r="Q6" s="103">
        <f aca="true" t="shared" si="3" ref="Q6:Q97">O6/P6</f>
        <v>1.9953388090349078</v>
      </c>
    </row>
    <row r="7" spans="1:17" ht="13.5">
      <c r="A7" s="4">
        <v>183</v>
      </c>
      <c r="B7" s="41" t="s">
        <v>401</v>
      </c>
      <c r="C7" s="38">
        <v>2</v>
      </c>
      <c r="D7" s="43">
        <v>1</v>
      </c>
      <c r="E7" s="43">
        <v>1</v>
      </c>
      <c r="F7" s="43">
        <v>1</v>
      </c>
      <c r="G7" s="43">
        <v>2</v>
      </c>
      <c r="H7" s="43">
        <v>2</v>
      </c>
      <c r="I7" s="43">
        <v>1</v>
      </c>
      <c r="J7" s="35">
        <v>33.78</v>
      </c>
      <c r="K7" s="36">
        <v>16.35</v>
      </c>
      <c r="L7" s="70">
        <v>10.54</v>
      </c>
      <c r="M7" s="50">
        <f t="shared" si="1"/>
        <v>110.80000000000001</v>
      </c>
      <c r="N7" s="51">
        <f t="shared" si="0"/>
        <v>19.944000000000003</v>
      </c>
      <c r="O7" s="52">
        <f t="shared" si="2"/>
        <v>130.74400000000003</v>
      </c>
      <c r="P7" s="102">
        <v>130.68</v>
      </c>
      <c r="Q7" s="103">
        <f t="shared" si="3"/>
        <v>1.0004897459442916</v>
      </c>
    </row>
    <row r="8" spans="1:17" ht="13.5">
      <c r="A8" s="4">
        <v>184</v>
      </c>
      <c r="B8" s="41" t="s">
        <v>402</v>
      </c>
      <c r="C8" s="38">
        <v>2</v>
      </c>
      <c r="D8" s="43">
        <v>1</v>
      </c>
      <c r="E8" s="43">
        <v>1</v>
      </c>
      <c r="F8" s="43">
        <v>1</v>
      </c>
      <c r="G8" s="43">
        <v>2</v>
      </c>
      <c r="H8" s="43">
        <v>2</v>
      </c>
      <c r="I8" s="43">
        <v>1</v>
      </c>
      <c r="J8" s="35">
        <v>33.78</v>
      </c>
      <c r="K8" s="36">
        <v>16.35</v>
      </c>
      <c r="L8" s="70">
        <v>10.54</v>
      </c>
      <c r="M8" s="50">
        <f t="shared" si="1"/>
        <v>110.80000000000001</v>
      </c>
      <c r="N8" s="51">
        <f t="shared" si="0"/>
        <v>19.944000000000003</v>
      </c>
      <c r="O8" s="52">
        <f t="shared" si="2"/>
        <v>130.74400000000003</v>
      </c>
      <c r="P8" s="102">
        <v>130.51</v>
      </c>
      <c r="Q8" s="103">
        <f t="shared" si="3"/>
        <v>1.0017929660562412</v>
      </c>
    </row>
    <row r="9" spans="1:17" ht="13.5">
      <c r="A9" s="4">
        <v>185</v>
      </c>
      <c r="B9" s="5" t="s">
        <v>403</v>
      </c>
      <c r="C9" s="38">
        <v>2.5</v>
      </c>
      <c r="D9" s="43">
        <v>1</v>
      </c>
      <c r="E9" s="43">
        <v>1</v>
      </c>
      <c r="F9" s="43">
        <v>1</v>
      </c>
      <c r="G9" s="43">
        <v>2</v>
      </c>
      <c r="H9" s="43">
        <v>2</v>
      </c>
      <c r="I9" s="43">
        <v>1</v>
      </c>
      <c r="J9" s="35">
        <v>33.78</v>
      </c>
      <c r="K9" s="36">
        <v>16.35</v>
      </c>
      <c r="L9" s="70">
        <v>10.54</v>
      </c>
      <c r="M9" s="50">
        <f t="shared" si="1"/>
        <v>110.80000000000001</v>
      </c>
      <c r="N9" s="51">
        <f t="shared" si="0"/>
        <v>19.944000000000003</v>
      </c>
      <c r="O9" s="52">
        <f t="shared" si="2"/>
        <v>130.74400000000003</v>
      </c>
      <c r="P9" s="102">
        <v>86.21</v>
      </c>
      <c r="Q9" s="103">
        <f t="shared" si="3"/>
        <v>1.5165758032710828</v>
      </c>
    </row>
    <row r="10" spans="1:17" ht="13.5">
      <c r="A10" s="4">
        <v>186</v>
      </c>
      <c r="B10" s="5" t="s">
        <v>404</v>
      </c>
      <c r="C10" s="38">
        <v>1</v>
      </c>
      <c r="D10" s="43">
        <v>1</v>
      </c>
      <c r="E10" s="43">
        <v>2</v>
      </c>
      <c r="F10" s="43">
        <v>1</v>
      </c>
      <c r="G10" s="43">
        <v>0.75</v>
      </c>
      <c r="H10" s="43">
        <v>1.25</v>
      </c>
      <c r="I10" s="43">
        <v>0.75</v>
      </c>
      <c r="J10" s="35">
        <v>33.78</v>
      </c>
      <c r="K10" s="36">
        <v>16.35</v>
      </c>
      <c r="L10" s="70">
        <v>10.54</v>
      </c>
      <c r="M10" s="50">
        <f t="shared" si="1"/>
        <v>74.11500000000001</v>
      </c>
      <c r="N10" s="51">
        <f t="shared" si="0"/>
        <v>13.340700000000002</v>
      </c>
      <c r="O10" s="52">
        <f t="shared" si="2"/>
        <v>87.45570000000001</v>
      </c>
      <c r="P10" s="102">
        <v>32.63</v>
      </c>
      <c r="Q10" s="103">
        <f t="shared" si="3"/>
        <v>2.680223720502605</v>
      </c>
    </row>
    <row r="11" spans="1:17" ht="13.5">
      <c r="A11" s="4">
        <v>187</v>
      </c>
      <c r="B11" s="5" t="s">
        <v>405</v>
      </c>
      <c r="C11" s="38">
        <v>7.5</v>
      </c>
      <c r="D11" s="43">
        <v>1</v>
      </c>
      <c r="E11" s="43">
        <v>1</v>
      </c>
      <c r="F11" s="43">
        <v>1</v>
      </c>
      <c r="G11" s="43">
        <v>1.5</v>
      </c>
      <c r="H11" s="43">
        <v>3</v>
      </c>
      <c r="I11" s="43">
        <v>3.1</v>
      </c>
      <c r="J11" s="35">
        <v>33.78</v>
      </c>
      <c r="K11" s="36">
        <v>16.35</v>
      </c>
      <c r="L11" s="70">
        <v>10.54</v>
      </c>
      <c r="M11" s="50">
        <f t="shared" si="1"/>
        <v>132.394</v>
      </c>
      <c r="N11" s="51">
        <f t="shared" si="0"/>
        <v>23.83092</v>
      </c>
      <c r="O11" s="52">
        <f t="shared" si="2"/>
        <v>156.22492</v>
      </c>
      <c r="P11" s="102">
        <v>150.2</v>
      </c>
      <c r="Q11" s="103">
        <f t="shared" si="3"/>
        <v>1.0401126498002664</v>
      </c>
    </row>
    <row r="12" spans="1:17" ht="13.5">
      <c r="A12" s="4">
        <v>188</v>
      </c>
      <c r="B12" s="5" t="s">
        <v>406</v>
      </c>
      <c r="C12" s="19">
        <v>4</v>
      </c>
      <c r="D12" s="43">
        <v>1</v>
      </c>
      <c r="E12" s="43">
        <v>1</v>
      </c>
      <c r="F12" s="43">
        <v>1</v>
      </c>
      <c r="G12" s="43">
        <v>2</v>
      </c>
      <c r="H12" s="43">
        <v>2</v>
      </c>
      <c r="I12" s="43">
        <v>1</v>
      </c>
      <c r="J12" s="35">
        <v>33.78</v>
      </c>
      <c r="K12" s="36">
        <v>16.35</v>
      </c>
      <c r="L12" s="70">
        <v>10.54</v>
      </c>
      <c r="M12" s="50">
        <f t="shared" si="1"/>
        <v>110.80000000000001</v>
      </c>
      <c r="N12" s="51">
        <f t="shared" si="0"/>
        <v>19.944000000000003</v>
      </c>
      <c r="O12" s="52">
        <f t="shared" si="2"/>
        <v>130.74400000000003</v>
      </c>
      <c r="P12" s="102">
        <v>96.28</v>
      </c>
      <c r="Q12" s="103">
        <f t="shared" si="3"/>
        <v>1.3579559617781474</v>
      </c>
    </row>
    <row r="13" spans="1:17" ht="13.5">
      <c r="A13" s="4">
        <v>189</v>
      </c>
      <c r="B13" s="5" t="s">
        <v>407</v>
      </c>
      <c r="C13" s="38">
        <v>6</v>
      </c>
      <c r="D13" s="43">
        <v>1</v>
      </c>
      <c r="E13" s="43">
        <v>1</v>
      </c>
      <c r="F13" s="43">
        <v>1</v>
      </c>
      <c r="G13" s="43">
        <v>2</v>
      </c>
      <c r="H13" s="43">
        <v>4.5</v>
      </c>
      <c r="I13" s="43">
        <v>2.05</v>
      </c>
      <c r="J13" s="35">
        <v>33.78</v>
      </c>
      <c r="K13" s="36">
        <v>16.35</v>
      </c>
      <c r="L13" s="70">
        <v>10.54</v>
      </c>
      <c r="M13" s="50">
        <f t="shared" si="1"/>
        <v>162.742</v>
      </c>
      <c r="N13" s="51">
        <f t="shared" si="0"/>
        <v>29.293559999999996</v>
      </c>
      <c r="O13" s="52">
        <f t="shared" si="2"/>
        <v>192.03555999999998</v>
      </c>
      <c r="P13" s="102">
        <v>180.48</v>
      </c>
      <c r="Q13" s="103">
        <f t="shared" si="3"/>
        <v>1.0640268173758864</v>
      </c>
    </row>
    <row r="14" spans="1:17" ht="13.5">
      <c r="A14" s="4">
        <v>190</v>
      </c>
      <c r="B14" s="5" t="s">
        <v>98</v>
      </c>
      <c r="C14" s="19">
        <v>18</v>
      </c>
      <c r="D14" s="43">
        <v>1</v>
      </c>
      <c r="E14" s="43">
        <v>1</v>
      </c>
      <c r="F14" s="43">
        <v>0.5</v>
      </c>
      <c r="G14" s="43">
        <v>3</v>
      </c>
      <c r="H14" s="43">
        <v>7</v>
      </c>
      <c r="I14" s="43">
        <v>10</v>
      </c>
      <c r="J14" s="35">
        <v>33.78</v>
      </c>
      <c r="K14" s="36">
        <v>16.35</v>
      </c>
      <c r="L14" s="70">
        <v>10.54</v>
      </c>
      <c r="M14" s="50">
        <f t="shared" si="1"/>
        <v>268.49</v>
      </c>
      <c r="N14" s="51">
        <f t="shared" si="0"/>
        <v>48.3282</v>
      </c>
      <c r="O14" s="52">
        <f t="shared" si="2"/>
        <v>316.8182</v>
      </c>
      <c r="P14" s="102">
        <v>365.39</v>
      </c>
      <c r="Q14" s="103">
        <f t="shared" si="3"/>
        <v>0.8670686116204603</v>
      </c>
    </row>
    <row r="15" spans="1:17" ht="13.5">
      <c r="A15" s="4">
        <v>191</v>
      </c>
      <c r="B15" s="5" t="s">
        <v>99</v>
      </c>
      <c r="C15" s="19">
        <v>12</v>
      </c>
      <c r="D15" s="43">
        <v>1</v>
      </c>
      <c r="E15" s="43">
        <v>1</v>
      </c>
      <c r="F15" s="43">
        <v>0.5</v>
      </c>
      <c r="G15" s="43">
        <v>2</v>
      </c>
      <c r="H15" s="43">
        <v>4.5</v>
      </c>
      <c r="I15" s="43">
        <v>5.5</v>
      </c>
      <c r="J15" s="35">
        <v>33.78</v>
      </c>
      <c r="K15" s="36">
        <v>16.35</v>
      </c>
      <c r="L15" s="70">
        <v>10.54</v>
      </c>
      <c r="M15" s="50">
        <f t="shared" si="1"/>
        <v>170.12</v>
      </c>
      <c r="N15" s="51">
        <f t="shared" si="0"/>
        <v>30.6216</v>
      </c>
      <c r="O15" s="52">
        <f t="shared" si="2"/>
        <v>200.7416</v>
      </c>
      <c r="P15" s="102">
        <v>200.85</v>
      </c>
      <c r="Q15" s="103">
        <f t="shared" si="3"/>
        <v>0.999460293751556</v>
      </c>
    </row>
    <row r="16" spans="1:17" ht="13.5">
      <c r="A16" s="4">
        <v>192</v>
      </c>
      <c r="B16" s="5" t="s">
        <v>390</v>
      </c>
      <c r="C16" s="38">
        <v>4.5</v>
      </c>
      <c r="D16" s="43">
        <v>1</v>
      </c>
      <c r="E16" s="43">
        <v>1</v>
      </c>
      <c r="F16" s="43">
        <v>1</v>
      </c>
      <c r="G16" s="43">
        <v>1</v>
      </c>
      <c r="H16" s="43">
        <v>3</v>
      </c>
      <c r="I16" s="43">
        <v>3.5</v>
      </c>
      <c r="J16" s="35">
        <v>33.78</v>
      </c>
      <c r="K16" s="36">
        <v>16.35</v>
      </c>
      <c r="L16" s="70">
        <v>10.54</v>
      </c>
      <c r="M16" s="50">
        <f t="shared" si="1"/>
        <v>119.72000000000001</v>
      </c>
      <c r="N16" s="51">
        <f t="shared" si="0"/>
        <v>21.5496</v>
      </c>
      <c r="O16" s="52">
        <f t="shared" si="2"/>
        <v>141.26960000000003</v>
      </c>
      <c r="P16" s="102">
        <v>96.22</v>
      </c>
      <c r="Q16" s="103">
        <f t="shared" si="3"/>
        <v>1.4681937227187698</v>
      </c>
    </row>
    <row r="17" spans="1:17" ht="13.5">
      <c r="A17" s="4">
        <v>193</v>
      </c>
      <c r="B17" s="5" t="s">
        <v>391</v>
      </c>
      <c r="C17" s="38">
        <v>4</v>
      </c>
      <c r="D17" s="43">
        <v>1</v>
      </c>
      <c r="E17" s="43">
        <v>1</v>
      </c>
      <c r="F17" s="43">
        <v>1</v>
      </c>
      <c r="G17" s="43">
        <v>1</v>
      </c>
      <c r="H17" s="43">
        <v>3</v>
      </c>
      <c r="I17" s="43">
        <v>3.5</v>
      </c>
      <c r="J17" s="35">
        <v>33.78</v>
      </c>
      <c r="K17" s="36">
        <v>16.35</v>
      </c>
      <c r="L17" s="70">
        <v>10.54</v>
      </c>
      <c r="M17" s="50">
        <f t="shared" si="1"/>
        <v>119.72000000000001</v>
      </c>
      <c r="N17" s="51">
        <f t="shared" si="0"/>
        <v>21.5496</v>
      </c>
      <c r="O17" s="52">
        <f t="shared" si="2"/>
        <v>141.26960000000003</v>
      </c>
      <c r="P17" s="102">
        <v>96.22</v>
      </c>
      <c r="Q17" s="103">
        <f t="shared" si="3"/>
        <v>1.4681937227187698</v>
      </c>
    </row>
    <row r="18" spans="1:17" ht="13.5">
      <c r="A18" s="4">
        <v>194</v>
      </c>
      <c r="B18" s="5" t="s">
        <v>388</v>
      </c>
      <c r="C18" s="38">
        <v>5.5</v>
      </c>
      <c r="D18" s="43">
        <v>1</v>
      </c>
      <c r="E18" s="43">
        <v>1</v>
      </c>
      <c r="F18" s="43">
        <v>1</v>
      </c>
      <c r="G18" s="43">
        <v>1</v>
      </c>
      <c r="H18" s="43">
        <v>3</v>
      </c>
      <c r="I18" s="43">
        <v>3.5</v>
      </c>
      <c r="J18" s="35">
        <v>33.78</v>
      </c>
      <c r="K18" s="36">
        <v>16.35</v>
      </c>
      <c r="L18" s="70">
        <v>10.54</v>
      </c>
      <c r="M18" s="50">
        <f t="shared" si="1"/>
        <v>119.72000000000001</v>
      </c>
      <c r="N18" s="51">
        <f t="shared" si="0"/>
        <v>21.5496</v>
      </c>
      <c r="O18" s="52">
        <f t="shared" si="2"/>
        <v>141.26960000000003</v>
      </c>
      <c r="P18" s="102">
        <v>96.22</v>
      </c>
      <c r="Q18" s="103">
        <f t="shared" si="3"/>
        <v>1.4681937227187698</v>
      </c>
    </row>
    <row r="19" spans="1:17" ht="13.5">
      <c r="A19" s="4">
        <v>195</v>
      </c>
      <c r="B19" s="5" t="s">
        <v>392</v>
      </c>
      <c r="C19" s="38">
        <v>3.5</v>
      </c>
      <c r="D19" s="43">
        <v>1</v>
      </c>
      <c r="E19" s="43">
        <v>1</v>
      </c>
      <c r="F19" s="43">
        <v>1</v>
      </c>
      <c r="G19" s="43">
        <v>1</v>
      </c>
      <c r="H19" s="43">
        <v>3</v>
      </c>
      <c r="I19" s="43">
        <v>3.5</v>
      </c>
      <c r="J19" s="35">
        <v>33.78</v>
      </c>
      <c r="K19" s="36">
        <v>16.35</v>
      </c>
      <c r="L19" s="70">
        <v>10.54</v>
      </c>
      <c r="M19" s="50">
        <f t="shared" si="1"/>
        <v>119.72000000000001</v>
      </c>
      <c r="N19" s="51">
        <f t="shared" si="0"/>
        <v>21.5496</v>
      </c>
      <c r="O19" s="52">
        <f t="shared" si="2"/>
        <v>141.26960000000003</v>
      </c>
      <c r="P19" s="102">
        <v>96.22</v>
      </c>
      <c r="Q19" s="103">
        <f t="shared" si="3"/>
        <v>1.4681937227187698</v>
      </c>
    </row>
    <row r="20" spans="1:17" ht="13.5">
      <c r="A20" s="4">
        <v>196</v>
      </c>
      <c r="B20" s="5" t="s">
        <v>393</v>
      </c>
      <c r="C20" s="38">
        <v>8.5</v>
      </c>
      <c r="D20" s="43">
        <v>1</v>
      </c>
      <c r="E20" s="43">
        <v>1</v>
      </c>
      <c r="F20" s="43">
        <v>1</v>
      </c>
      <c r="G20" s="43">
        <v>1</v>
      </c>
      <c r="H20" s="43">
        <v>3</v>
      </c>
      <c r="I20" s="43">
        <v>3.5</v>
      </c>
      <c r="J20" s="35">
        <v>33.78</v>
      </c>
      <c r="K20" s="36">
        <v>16.35</v>
      </c>
      <c r="L20" s="70">
        <v>10.54</v>
      </c>
      <c r="M20" s="50">
        <f t="shared" si="1"/>
        <v>119.72000000000001</v>
      </c>
      <c r="N20" s="51">
        <f t="shared" si="0"/>
        <v>21.5496</v>
      </c>
      <c r="O20" s="52">
        <f t="shared" si="2"/>
        <v>141.26960000000003</v>
      </c>
      <c r="P20" s="102">
        <v>96.22</v>
      </c>
      <c r="Q20" s="103">
        <f t="shared" si="3"/>
        <v>1.4681937227187698</v>
      </c>
    </row>
    <row r="21" spans="1:17" ht="13.5">
      <c r="A21" s="4">
        <v>197</v>
      </c>
      <c r="B21" s="5" t="s">
        <v>3</v>
      </c>
      <c r="C21" s="38">
        <v>5.5</v>
      </c>
      <c r="D21" s="43">
        <v>1</v>
      </c>
      <c r="E21" s="43">
        <v>1</v>
      </c>
      <c r="F21" s="43">
        <v>1</v>
      </c>
      <c r="G21" s="43">
        <v>1</v>
      </c>
      <c r="H21" s="43">
        <v>3</v>
      </c>
      <c r="I21" s="43">
        <v>3.5</v>
      </c>
      <c r="J21" s="35">
        <v>33.78</v>
      </c>
      <c r="K21" s="36">
        <v>16.35</v>
      </c>
      <c r="L21" s="70">
        <v>10.54</v>
      </c>
      <c r="M21" s="50">
        <f t="shared" si="1"/>
        <v>119.72000000000001</v>
      </c>
      <c r="N21" s="51">
        <f t="shared" si="0"/>
        <v>21.5496</v>
      </c>
      <c r="O21" s="52">
        <f t="shared" si="2"/>
        <v>141.26960000000003</v>
      </c>
      <c r="P21" s="102">
        <v>96.22</v>
      </c>
      <c r="Q21" s="103">
        <f t="shared" si="3"/>
        <v>1.4681937227187698</v>
      </c>
    </row>
    <row r="22" spans="1:17" ht="13.5">
      <c r="A22" s="4">
        <v>198</v>
      </c>
      <c r="B22" s="5" t="s">
        <v>4</v>
      </c>
      <c r="C22" s="38">
        <v>9.7</v>
      </c>
      <c r="D22" s="43">
        <v>1</v>
      </c>
      <c r="E22" s="43">
        <v>1</v>
      </c>
      <c r="F22" s="43">
        <v>1</v>
      </c>
      <c r="G22" s="43">
        <v>4</v>
      </c>
      <c r="H22" s="43">
        <v>7</v>
      </c>
      <c r="I22" s="43">
        <v>1.3</v>
      </c>
      <c r="J22" s="35">
        <v>33.78</v>
      </c>
      <c r="K22" s="36">
        <v>16.35</v>
      </c>
      <c r="L22" s="70">
        <v>10.54</v>
      </c>
      <c r="M22" s="50">
        <f t="shared" si="1"/>
        <v>263.27200000000005</v>
      </c>
      <c r="N22" s="51">
        <f t="shared" si="0"/>
        <v>47.388960000000004</v>
      </c>
      <c r="O22" s="52">
        <f t="shared" si="2"/>
        <v>310.66096000000005</v>
      </c>
      <c r="P22" s="103">
        <f>368.27/125*100</f>
        <v>294.616</v>
      </c>
      <c r="Q22" s="103">
        <f t="shared" si="3"/>
        <v>1.0544605859831104</v>
      </c>
    </row>
    <row r="23" spans="1:17" ht="13.5">
      <c r="A23" s="4">
        <v>199</v>
      </c>
      <c r="B23" s="5" t="s">
        <v>5</v>
      </c>
      <c r="C23" s="38">
        <v>8</v>
      </c>
      <c r="D23" s="43">
        <v>1</v>
      </c>
      <c r="E23" s="43">
        <v>1</v>
      </c>
      <c r="F23" s="43">
        <v>1</v>
      </c>
      <c r="G23" s="43">
        <v>4</v>
      </c>
      <c r="H23" s="43">
        <v>7</v>
      </c>
      <c r="I23" s="43">
        <v>1.3</v>
      </c>
      <c r="J23" s="35">
        <v>33.78</v>
      </c>
      <c r="K23" s="36">
        <v>16.35</v>
      </c>
      <c r="L23" s="70">
        <v>10.54</v>
      </c>
      <c r="M23" s="50">
        <f t="shared" si="1"/>
        <v>263.27200000000005</v>
      </c>
      <c r="N23" s="51">
        <f t="shared" si="0"/>
        <v>47.388960000000004</v>
      </c>
      <c r="O23" s="52">
        <f t="shared" si="2"/>
        <v>310.66096000000005</v>
      </c>
      <c r="P23" s="102">
        <f>368.6/125*100</f>
        <v>294.88000000000005</v>
      </c>
      <c r="Q23" s="103">
        <f t="shared" si="3"/>
        <v>1.0535165491047205</v>
      </c>
    </row>
    <row r="24" spans="1:17" ht="13.5">
      <c r="A24" s="4">
        <v>200</v>
      </c>
      <c r="B24" s="5" t="s">
        <v>6</v>
      </c>
      <c r="C24" s="38">
        <v>3</v>
      </c>
      <c r="D24" s="43">
        <v>1</v>
      </c>
      <c r="E24" s="43">
        <v>1</v>
      </c>
      <c r="F24" s="43">
        <v>1</v>
      </c>
      <c r="G24" s="43">
        <v>1</v>
      </c>
      <c r="H24" s="43">
        <v>3</v>
      </c>
      <c r="I24" s="43">
        <v>3.5</v>
      </c>
      <c r="J24" s="35">
        <v>33.78</v>
      </c>
      <c r="K24" s="36">
        <v>16.35</v>
      </c>
      <c r="L24" s="70">
        <v>10.54</v>
      </c>
      <c r="M24" s="50">
        <f t="shared" si="1"/>
        <v>119.72000000000001</v>
      </c>
      <c r="N24" s="51">
        <f t="shared" si="0"/>
        <v>21.5496</v>
      </c>
      <c r="O24" s="52">
        <f t="shared" si="2"/>
        <v>141.26960000000003</v>
      </c>
      <c r="P24" s="102">
        <v>96.22</v>
      </c>
      <c r="Q24" s="103">
        <f t="shared" si="3"/>
        <v>1.4681937227187698</v>
      </c>
    </row>
    <row r="25" spans="1:17" ht="13.5">
      <c r="A25" s="4">
        <v>201</v>
      </c>
      <c r="B25" s="5" t="s">
        <v>7</v>
      </c>
      <c r="C25" s="38">
        <v>8.5</v>
      </c>
      <c r="D25" s="43">
        <v>1</v>
      </c>
      <c r="E25" s="43">
        <v>1</v>
      </c>
      <c r="F25" s="43">
        <v>1</v>
      </c>
      <c r="G25" s="43">
        <v>4</v>
      </c>
      <c r="H25" s="43">
        <v>7</v>
      </c>
      <c r="I25" s="43">
        <v>1.3</v>
      </c>
      <c r="J25" s="35">
        <v>33.78</v>
      </c>
      <c r="K25" s="36">
        <v>16.35</v>
      </c>
      <c r="L25" s="70">
        <v>10.54</v>
      </c>
      <c r="M25" s="50">
        <f t="shared" si="1"/>
        <v>263.27200000000005</v>
      </c>
      <c r="N25" s="51">
        <f t="shared" si="0"/>
        <v>47.388960000000004</v>
      </c>
      <c r="O25" s="52">
        <f t="shared" si="2"/>
        <v>310.66096000000005</v>
      </c>
      <c r="P25" s="102">
        <v>200.85</v>
      </c>
      <c r="Q25" s="103">
        <f t="shared" si="3"/>
        <v>1.5467311924321636</v>
      </c>
    </row>
    <row r="26" spans="1:17" ht="13.5">
      <c r="A26" s="4">
        <v>202</v>
      </c>
      <c r="B26" s="5" t="s">
        <v>8</v>
      </c>
      <c r="C26" s="38">
        <v>8.5</v>
      </c>
      <c r="D26" s="43">
        <v>1</v>
      </c>
      <c r="E26" s="43">
        <v>1</v>
      </c>
      <c r="F26" s="43">
        <v>1</v>
      </c>
      <c r="G26" s="43">
        <v>4</v>
      </c>
      <c r="H26" s="43">
        <v>7</v>
      </c>
      <c r="I26" s="43">
        <v>1.3</v>
      </c>
      <c r="J26" s="35">
        <v>33.78</v>
      </c>
      <c r="K26" s="36">
        <v>16.35</v>
      </c>
      <c r="L26" s="70">
        <v>10.54</v>
      </c>
      <c r="M26" s="50">
        <f t="shared" si="1"/>
        <v>263.27200000000005</v>
      </c>
      <c r="N26" s="51">
        <f t="shared" si="0"/>
        <v>47.388960000000004</v>
      </c>
      <c r="O26" s="52">
        <f t="shared" si="2"/>
        <v>310.66096000000005</v>
      </c>
      <c r="P26" s="102">
        <v>200.85</v>
      </c>
      <c r="Q26" s="103">
        <f t="shared" si="3"/>
        <v>1.5467311924321636</v>
      </c>
    </row>
    <row r="27" spans="1:17" ht="13.5">
      <c r="A27" s="4">
        <v>203</v>
      </c>
      <c r="B27" s="5" t="s">
        <v>9</v>
      </c>
      <c r="C27" s="38">
        <v>6</v>
      </c>
      <c r="D27" s="43">
        <v>1</v>
      </c>
      <c r="E27" s="43">
        <v>1</v>
      </c>
      <c r="F27" s="43">
        <v>1</v>
      </c>
      <c r="G27" s="43">
        <v>2</v>
      </c>
      <c r="H27" s="43">
        <v>4.5</v>
      </c>
      <c r="I27" s="43">
        <v>2.05</v>
      </c>
      <c r="J27" s="35">
        <v>33.78</v>
      </c>
      <c r="K27" s="36">
        <v>16.35</v>
      </c>
      <c r="L27" s="70">
        <v>10.54</v>
      </c>
      <c r="M27" s="50">
        <f t="shared" si="1"/>
        <v>162.742</v>
      </c>
      <c r="N27" s="51">
        <f t="shared" si="0"/>
        <v>29.293559999999996</v>
      </c>
      <c r="O27" s="52">
        <f t="shared" si="2"/>
        <v>192.03555999999998</v>
      </c>
      <c r="P27" s="103">
        <f>195.84/125*100</f>
        <v>156.67200000000003</v>
      </c>
      <c r="Q27" s="103">
        <f t="shared" si="3"/>
        <v>1.225717167075163</v>
      </c>
    </row>
    <row r="28" spans="1:17" ht="13.5">
      <c r="A28" s="4">
        <v>204</v>
      </c>
      <c r="B28" s="5" t="s">
        <v>10</v>
      </c>
      <c r="C28" s="38">
        <v>4</v>
      </c>
      <c r="D28" s="43">
        <v>1</v>
      </c>
      <c r="E28" s="43">
        <v>1</v>
      </c>
      <c r="F28" s="43">
        <v>1</v>
      </c>
      <c r="G28" s="34">
        <v>1</v>
      </c>
      <c r="H28" s="34">
        <v>2.2</v>
      </c>
      <c r="I28" s="34">
        <v>2</v>
      </c>
      <c r="J28" s="35">
        <v>33.78</v>
      </c>
      <c r="K28" s="36">
        <v>16.35</v>
      </c>
      <c r="L28" s="70">
        <v>10.54</v>
      </c>
      <c r="M28" s="50">
        <f t="shared" si="1"/>
        <v>90.83</v>
      </c>
      <c r="N28" s="51">
        <f t="shared" si="0"/>
        <v>16.3494</v>
      </c>
      <c r="O28" s="52">
        <f t="shared" si="2"/>
        <v>107.1794</v>
      </c>
      <c r="P28" s="102">
        <v>96.22</v>
      </c>
      <c r="Q28" s="103">
        <f t="shared" si="3"/>
        <v>1.1138993972147162</v>
      </c>
    </row>
    <row r="29" spans="1:17" ht="13.5">
      <c r="A29" s="4">
        <v>205</v>
      </c>
      <c r="B29" s="5" t="s">
        <v>11</v>
      </c>
      <c r="C29" s="38">
        <v>3</v>
      </c>
      <c r="D29" s="43">
        <v>1</v>
      </c>
      <c r="E29" s="43">
        <v>1</v>
      </c>
      <c r="F29" s="43">
        <v>1</v>
      </c>
      <c r="G29" s="34">
        <v>1</v>
      </c>
      <c r="H29" s="34">
        <v>2.7</v>
      </c>
      <c r="I29" s="34">
        <v>1</v>
      </c>
      <c r="J29" s="35">
        <v>33.78</v>
      </c>
      <c r="K29" s="36">
        <v>16.35</v>
      </c>
      <c r="L29" s="70">
        <v>10.54</v>
      </c>
      <c r="M29" s="50">
        <f t="shared" si="1"/>
        <v>88.465</v>
      </c>
      <c r="N29" s="51">
        <f t="shared" si="0"/>
        <v>15.9237</v>
      </c>
      <c r="O29" s="52">
        <f t="shared" si="2"/>
        <v>104.3887</v>
      </c>
      <c r="P29" s="102"/>
      <c r="Q29" s="103" t="e">
        <f t="shared" si="3"/>
        <v>#DIV/0!</v>
      </c>
    </row>
    <row r="30" spans="1:17" ht="13.5">
      <c r="A30" s="4">
        <v>206</v>
      </c>
      <c r="B30" s="5" t="s">
        <v>12</v>
      </c>
      <c r="C30" s="38">
        <v>4</v>
      </c>
      <c r="D30" s="43">
        <v>1</v>
      </c>
      <c r="E30" s="43">
        <v>1</v>
      </c>
      <c r="F30" s="43">
        <v>0.5</v>
      </c>
      <c r="G30" s="43">
        <v>2</v>
      </c>
      <c r="H30" s="43">
        <v>4.5</v>
      </c>
      <c r="I30" s="43">
        <v>5.5</v>
      </c>
      <c r="J30" s="35">
        <v>33.78</v>
      </c>
      <c r="K30" s="36">
        <v>16.35</v>
      </c>
      <c r="L30" s="70">
        <v>10.54</v>
      </c>
      <c r="M30" s="50">
        <f t="shared" si="1"/>
        <v>170.12</v>
      </c>
      <c r="N30" s="51">
        <f t="shared" si="0"/>
        <v>30.6216</v>
      </c>
      <c r="O30" s="52">
        <f t="shared" si="2"/>
        <v>200.7416</v>
      </c>
      <c r="P30" s="103">
        <f>200.63/125*100</f>
        <v>160.504</v>
      </c>
      <c r="Q30" s="103">
        <f t="shared" si="3"/>
        <v>1.2506953097742113</v>
      </c>
    </row>
    <row r="31" spans="1:17" ht="13.5">
      <c r="A31" s="4">
        <v>207</v>
      </c>
      <c r="B31" s="5" t="s">
        <v>100</v>
      </c>
      <c r="C31" s="38">
        <v>12</v>
      </c>
      <c r="D31" s="43">
        <v>1</v>
      </c>
      <c r="E31" s="43">
        <v>1</v>
      </c>
      <c r="F31" s="43">
        <v>1</v>
      </c>
      <c r="G31" s="43">
        <v>4</v>
      </c>
      <c r="H31" s="43">
        <v>7</v>
      </c>
      <c r="I31" s="43">
        <v>1.3</v>
      </c>
      <c r="J31" s="35">
        <v>33.78</v>
      </c>
      <c r="K31" s="36">
        <v>16.35</v>
      </c>
      <c r="L31" s="70">
        <v>10.54</v>
      </c>
      <c r="M31" s="50">
        <f t="shared" si="1"/>
        <v>263.27200000000005</v>
      </c>
      <c r="N31" s="51">
        <f t="shared" si="0"/>
        <v>47.388960000000004</v>
      </c>
      <c r="O31" s="52">
        <f t="shared" si="2"/>
        <v>310.66096000000005</v>
      </c>
      <c r="P31" s="102">
        <v>282.12</v>
      </c>
      <c r="Q31" s="103">
        <f t="shared" si="3"/>
        <v>1.1011660286402951</v>
      </c>
    </row>
    <row r="32" spans="1:17" ht="13.5">
      <c r="A32" s="4">
        <v>208</v>
      </c>
      <c r="B32" s="5" t="s">
        <v>101</v>
      </c>
      <c r="C32" s="38">
        <v>15</v>
      </c>
      <c r="D32" s="43">
        <v>1</v>
      </c>
      <c r="E32" s="43">
        <v>1</v>
      </c>
      <c r="F32" s="43">
        <v>0.5</v>
      </c>
      <c r="G32" s="43">
        <v>5</v>
      </c>
      <c r="H32" s="43">
        <v>8</v>
      </c>
      <c r="I32" s="43">
        <v>4.5</v>
      </c>
      <c r="J32" s="35">
        <v>33.78</v>
      </c>
      <c r="K32" s="36">
        <v>16.35</v>
      </c>
      <c r="L32" s="70">
        <v>10.54</v>
      </c>
      <c r="M32" s="50">
        <f t="shared" si="1"/>
        <v>323.415</v>
      </c>
      <c r="N32" s="51">
        <f t="shared" si="0"/>
        <v>58.2147</v>
      </c>
      <c r="O32" s="52">
        <f t="shared" si="2"/>
        <v>381.6297</v>
      </c>
      <c r="P32" s="102">
        <v>354.79</v>
      </c>
      <c r="Q32" s="104">
        <f t="shared" si="3"/>
        <v>1.0756495391640124</v>
      </c>
    </row>
    <row r="33" spans="1:17" ht="13.5">
      <c r="A33" s="4">
        <v>209</v>
      </c>
      <c r="B33" s="5" t="s">
        <v>221</v>
      </c>
      <c r="C33" s="19">
        <v>12</v>
      </c>
      <c r="D33" s="43">
        <v>1</v>
      </c>
      <c r="E33" s="43">
        <v>1</v>
      </c>
      <c r="F33" s="43">
        <v>1</v>
      </c>
      <c r="G33" s="43">
        <v>4</v>
      </c>
      <c r="H33" s="43">
        <v>7</v>
      </c>
      <c r="I33" s="43">
        <v>1.3</v>
      </c>
      <c r="J33" s="35">
        <v>33.78</v>
      </c>
      <c r="K33" s="36">
        <v>16.35</v>
      </c>
      <c r="L33" s="70">
        <v>10.54</v>
      </c>
      <c r="M33" s="50">
        <f>(D33*G33*J33)+(E33*H33*K33)+(F33*I33*L33)</f>
        <v>263.27200000000005</v>
      </c>
      <c r="N33" s="51">
        <f t="shared" si="0"/>
        <v>47.388960000000004</v>
      </c>
      <c r="O33" s="52">
        <f>M33+N33</f>
        <v>310.66096000000005</v>
      </c>
      <c r="P33" s="102">
        <v>282.12</v>
      </c>
      <c r="Q33" s="103">
        <f>O33/P33</f>
        <v>1.1011660286402951</v>
      </c>
    </row>
    <row r="34" spans="1:17" ht="13.5">
      <c r="A34" s="4">
        <v>210</v>
      </c>
      <c r="B34" s="5" t="s">
        <v>102</v>
      </c>
      <c r="C34" s="32">
        <v>5</v>
      </c>
      <c r="D34" s="43">
        <v>1</v>
      </c>
      <c r="E34" s="43">
        <v>2</v>
      </c>
      <c r="F34" s="43">
        <v>1</v>
      </c>
      <c r="G34" s="43">
        <v>2.5</v>
      </c>
      <c r="H34" s="43">
        <v>5</v>
      </c>
      <c r="I34" s="43">
        <v>1.45</v>
      </c>
      <c r="J34" s="35">
        <v>33.78</v>
      </c>
      <c r="K34" s="36">
        <v>16.35</v>
      </c>
      <c r="L34" s="70">
        <v>10.54</v>
      </c>
      <c r="M34" s="50">
        <f t="shared" si="1"/>
        <v>263.233</v>
      </c>
      <c r="N34" s="51">
        <f t="shared" si="0"/>
        <v>47.38194</v>
      </c>
      <c r="O34" s="52">
        <f t="shared" si="2"/>
        <v>310.61494</v>
      </c>
      <c r="P34" s="102"/>
      <c r="Q34" s="104" t="e">
        <f t="shared" si="3"/>
        <v>#DIV/0!</v>
      </c>
    </row>
    <row r="35" spans="1:17" ht="13.5">
      <c r="A35" s="4">
        <v>211</v>
      </c>
      <c r="B35" s="5" t="s">
        <v>103</v>
      </c>
      <c r="C35" s="38">
        <v>8</v>
      </c>
      <c r="D35" s="43">
        <v>1</v>
      </c>
      <c r="E35" s="43">
        <v>1</v>
      </c>
      <c r="F35" s="43">
        <v>1</v>
      </c>
      <c r="G35" s="43">
        <v>4</v>
      </c>
      <c r="H35" s="43">
        <v>7</v>
      </c>
      <c r="I35" s="43">
        <v>1.3</v>
      </c>
      <c r="J35" s="35">
        <v>33.78</v>
      </c>
      <c r="K35" s="36">
        <v>16.35</v>
      </c>
      <c r="L35" s="70">
        <v>10.54</v>
      </c>
      <c r="M35" s="50">
        <f t="shared" si="1"/>
        <v>263.27200000000005</v>
      </c>
      <c r="N35" s="51">
        <f t="shared" si="0"/>
        <v>47.388960000000004</v>
      </c>
      <c r="O35" s="52">
        <f t="shared" si="2"/>
        <v>310.66096000000005</v>
      </c>
      <c r="P35" s="102">
        <v>282.12</v>
      </c>
      <c r="Q35" s="103">
        <f t="shared" si="3"/>
        <v>1.1011660286402951</v>
      </c>
    </row>
    <row r="36" spans="1:17" ht="13.5">
      <c r="A36" s="4">
        <v>212</v>
      </c>
      <c r="B36" s="5" t="s">
        <v>15</v>
      </c>
      <c r="C36" s="38">
        <v>6</v>
      </c>
      <c r="D36" s="43">
        <v>1</v>
      </c>
      <c r="E36" s="43">
        <v>1</v>
      </c>
      <c r="F36" s="43">
        <v>1</v>
      </c>
      <c r="G36" s="43">
        <v>4</v>
      </c>
      <c r="H36" s="43">
        <v>6</v>
      </c>
      <c r="I36" s="43">
        <v>2</v>
      </c>
      <c r="J36" s="35">
        <v>33.78</v>
      </c>
      <c r="K36" s="36">
        <v>16.35</v>
      </c>
      <c r="L36" s="70">
        <v>10.54</v>
      </c>
      <c r="M36" s="50">
        <f t="shared" si="1"/>
        <v>254.3</v>
      </c>
      <c r="N36" s="51">
        <f t="shared" si="0"/>
        <v>45.774</v>
      </c>
      <c r="O36" s="52">
        <f t="shared" si="2"/>
        <v>300.074</v>
      </c>
      <c r="P36" s="103">
        <f>122.06/125*100</f>
        <v>97.648</v>
      </c>
      <c r="Q36" s="104">
        <f t="shared" si="3"/>
        <v>3.073017368507292</v>
      </c>
    </row>
    <row r="37" spans="1:17" ht="13.5">
      <c r="A37" s="4">
        <v>213</v>
      </c>
      <c r="B37" s="5" t="s">
        <v>16</v>
      </c>
      <c r="C37" s="38">
        <v>8.5</v>
      </c>
      <c r="D37" s="43">
        <v>1</v>
      </c>
      <c r="E37" s="43">
        <v>1</v>
      </c>
      <c r="F37" s="43">
        <v>1</v>
      </c>
      <c r="G37" s="43">
        <v>3.5</v>
      </c>
      <c r="H37" s="43">
        <v>6.5</v>
      </c>
      <c r="I37" s="43">
        <v>2.25</v>
      </c>
      <c r="J37" s="35">
        <v>33.78</v>
      </c>
      <c r="K37" s="36">
        <v>16.35</v>
      </c>
      <c r="L37" s="70">
        <v>10.54</v>
      </c>
      <c r="M37" s="50">
        <f t="shared" si="1"/>
        <v>248.22</v>
      </c>
      <c r="N37" s="51">
        <f t="shared" si="0"/>
        <v>44.6796</v>
      </c>
      <c r="O37" s="52">
        <f t="shared" si="2"/>
        <v>292.8996</v>
      </c>
      <c r="P37" s="102"/>
      <c r="Q37" s="104" t="e">
        <f t="shared" si="3"/>
        <v>#DIV/0!</v>
      </c>
    </row>
    <row r="38" spans="1:17" ht="12.75">
      <c r="A38" s="4">
        <v>214</v>
      </c>
      <c r="B38" s="31" t="s">
        <v>1</v>
      </c>
      <c r="C38" s="8">
        <v>90</v>
      </c>
      <c r="D38" s="43">
        <v>1</v>
      </c>
      <c r="E38" s="43">
        <v>1</v>
      </c>
      <c r="F38" s="43">
        <v>0.5</v>
      </c>
      <c r="G38" s="43">
        <v>24</v>
      </c>
      <c r="H38" s="43">
        <v>25</v>
      </c>
      <c r="I38" s="43">
        <v>44.5</v>
      </c>
      <c r="J38" s="35">
        <v>33.78</v>
      </c>
      <c r="K38" s="36">
        <v>16.35</v>
      </c>
      <c r="L38" s="70">
        <v>10.54</v>
      </c>
      <c r="M38" s="69">
        <f t="shared" si="1"/>
        <v>1453.9850000000001</v>
      </c>
      <c r="N38" s="51">
        <f t="shared" si="0"/>
        <v>261.7173</v>
      </c>
      <c r="O38" s="52">
        <f t="shared" si="2"/>
        <v>1715.7023000000002</v>
      </c>
      <c r="P38" s="102"/>
      <c r="Q38" s="104" t="e">
        <f t="shared" si="3"/>
        <v>#DIV/0!</v>
      </c>
    </row>
    <row r="39" spans="1:17" ht="12.75">
      <c r="A39" s="4">
        <v>215</v>
      </c>
      <c r="B39" s="106" t="s">
        <v>39</v>
      </c>
      <c r="C39" s="84">
        <v>4</v>
      </c>
      <c r="D39" s="87">
        <v>1</v>
      </c>
      <c r="E39" s="43">
        <v>1</v>
      </c>
      <c r="F39" s="43">
        <v>1</v>
      </c>
      <c r="G39" s="43">
        <v>1</v>
      </c>
      <c r="H39" s="43">
        <v>3</v>
      </c>
      <c r="I39" s="43">
        <v>2.5</v>
      </c>
      <c r="J39" s="35">
        <v>33.78</v>
      </c>
      <c r="K39" s="36">
        <v>16.35</v>
      </c>
      <c r="L39" s="70">
        <v>10.54</v>
      </c>
      <c r="M39" s="88">
        <f aca="true" t="shared" si="4" ref="M39:M56">(D39*G39*J39)+(E39*H39*K39)+(F39*I39*L39)</f>
        <v>109.18</v>
      </c>
      <c r="N39" s="88">
        <f aca="true" t="shared" si="5" ref="N39:N56">M39*0.18</f>
        <v>19.6524</v>
      </c>
      <c r="O39" s="89">
        <f aca="true" t="shared" si="6" ref="O39:O56">M39+N39</f>
        <v>128.8324</v>
      </c>
      <c r="P39" s="102">
        <v>96.22</v>
      </c>
      <c r="Q39" s="95">
        <f aca="true" t="shared" si="7" ref="Q39:Q56">O39/P39</f>
        <v>1.3389357721887343</v>
      </c>
    </row>
    <row r="40" spans="1:17" ht="12.75">
      <c r="A40" s="4">
        <v>216</v>
      </c>
      <c r="B40" s="105" t="s">
        <v>175</v>
      </c>
      <c r="C40" s="84">
        <v>12</v>
      </c>
      <c r="D40" s="43">
        <v>1</v>
      </c>
      <c r="E40" s="43">
        <v>1</v>
      </c>
      <c r="F40" s="43">
        <v>1</v>
      </c>
      <c r="G40" s="43">
        <v>4</v>
      </c>
      <c r="H40" s="43">
        <v>7</v>
      </c>
      <c r="I40" s="43">
        <v>1.3</v>
      </c>
      <c r="J40" s="35">
        <v>33.78</v>
      </c>
      <c r="K40" s="36">
        <v>16.35</v>
      </c>
      <c r="L40" s="70">
        <v>10.54</v>
      </c>
      <c r="M40" s="88">
        <f t="shared" si="4"/>
        <v>263.27200000000005</v>
      </c>
      <c r="N40" s="88">
        <f t="shared" si="5"/>
        <v>47.388960000000004</v>
      </c>
      <c r="O40" s="89">
        <f t="shared" si="6"/>
        <v>310.66096000000005</v>
      </c>
      <c r="P40" s="102">
        <v>216.57</v>
      </c>
      <c r="Q40" s="95">
        <f t="shared" si="7"/>
        <v>1.4344598051438338</v>
      </c>
    </row>
    <row r="41" spans="1:17" ht="26.25">
      <c r="A41" s="4">
        <v>217</v>
      </c>
      <c r="B41" s="107" t="s">
        <v>176</v>
      </c>
      <c r="C41" s="91">
        <v>15</v>
      </c>
      <c r="D41" s="43">
        <v>1</v>
      </c>
      <c r="E41" s="43">
        <v>1</v>
      </c>
      <c r="F41" s="43">
        <v>0.5</v>
      </c>
      <c r="G41" s="43">
        <v>2</v>
      </c>
      <c r="H41" s="43">
        <v>4.5</v>
      </c>
      <c r="I41" s="43">
        <v>5.5</v>
      </c>
      <c r="J41" s="35">
        <v>33.78</v>
      </c>
      <c r="K41" s="36">
        <v>16.35</v>
      </c>
      <c r="L41" s="70">
        <v>10.54</v>
      </c>
      <c r="M41" s="88">
        <f t="shared" si="4"/>
        <v>170.12</v>
      </c>
      <c r="N41" s="88">
        <f t="shared" si="5"/>
        <v>30.6216</v>
      </c>
      <c r="O41" s="89">
        <f t="shared" si="6"/>
        <v>200.7416</v>
      </c>
      <c r="P41" s="102">
        <v>219.13</v>
      </c>
      <c r="Q41" s="95">
        <f t="shared" si="7"/>
        <v>0.9160845160407065</v>
      </c>
    </row>
    <row r="42" spans="1:17" ht="12.75">
      <c r="A42" s="4">
        <v>218</v>
      </c>
      <c r="B42" s="105" t="s">
        <v>104</v>
      </c>
      <c r="C42" s="84">
        <v>4</v>
      </c>
      <c r="D42" s="87">
        <v>1</v>
      </c>
      <c r="E42" s="43">
        <v>1</v>
      </c>
      <c r="F42" s="43">
        <v>1</v>
      </c>
      <c r="G42" s="43">
        <v>2</v>
      </c>
      <c r="H42" s="43">
        <v>2.35</v>
      </c>
      <c r="I42" s="43">
        <v>2</v>
      </c>
      <c r="J42" s="35">
        <v>33.78</v>
      </c>
      <c r="K42" s="36">
        <v>16.35</v>
      </c>
      <c r="L42" s="70">
        <v>10.54</v>
      </c>
      <c r="M42" s="88">
        <f t="shared" si="4"/>
        <v>127.06250000000001</v>
      </c>
      <c r="N42" s="88">
        <f t="shared" si="5"/>
        <v>22.871250000000003</v>
      </c>
      <c r="O42" s="89">
        <f t="shared" si="6"/>
        <v>149.93375000000003</v>
      </c>
      <c r="P42" s="102">
        <v>58.43</v>
      </c>
      <c r="Q42" s="95">
        <f t="shared" si="7"/>
        <v>2.5660405613554684</v>
      </c>
    </row>
    <row r="43" spans="1:17" ht="12.75">
      <c r="A43" s="4">
        <v>219</v>
      </c>
      <c r="B43" s="105" t="s">
        <v>105</v>
      </c>
      <c r="C43" s="100">
        <v>4.5</v>
      </c>
      <c r="D43" s="43">
        <v>1</v>
      </c>
      <c r="E43" s="43">
        <v>1</v>
      </c>
      <c r="F43" s="43">
        <v>1</v>
      </c>
      <c r="G43" s="43">
        <v>2</v>
      </c>
      <c r="H43" s="43">
        <v>4.5</v>
      </c>
      <c r="I43" s="43">
        <v>2.05</v>
      </c>
      <c r="J43" s="35">
        <v>33.78</v>
      </c>
      <c r="K43" s="36">
        <v>16.35</v>
      </c>
      <c r="L43" s="70">
        <v>10.54</v>
      </c>
      <c r="M43" s="88">
        <f t="shared" si="4"/>
        <v>162.742</v>
      </c>
      <c r="N43" s="88">
        <f t="shared" si="5"/>
        <v>29.293559999999996</v>
      </c>
      <c r="O43" s="89">
        <f t="shared" si="6"/>
        <v>192.03555999999998</v>
      </c>
      <c r="P43" s="102">
        <v>65.74</v>
      </c>
      <c r="Q43" s="95">
        <f t="shared" si="7"/>
        <v>2.921137207179799</v>
      </c>
    </row>
    <row r="44" spans="1:17" ht="26.25">
      <c r="A44" s="4">
        <v>220</v>
      </c>
      <c r="B44" s="107" t="s">
        <v>173</v>
      </c>
      <c r="C44" s="84">
        <v>51</v>
      </c>
      <c r="D44" s="43">
        <v>1</v>
      </c>
      <c r="E44" s="43">
        <v>1</v>
      </c>
      <c r="F44" s="43">
        <v>1</v>
      </c>
      <c r="G44" s="43">
        <v>15</v>
      </c>
      <c r="H44" s="43">
        <v>25</v>
      </c>
      <c r="I44" s="43">
        <v>10</v>
      </c>
      <c r="J44" s="35">
        <v>33.78</v>
      </c>
      <c r="K44" s="36">
        <v>16.35</v>
      </c>
      <c r="L44" s="70">
        <v>10.54</v>
      </c>
      <c r="M44" s="51">
        <f t="shared" si="4"/>
        <v>1020.85</v>
      </c>
      <c r="N44" s="51">
        <f t="shared" si="5"/>
        <v>183.753</v>
      </c>
      <c r="O44" s="52">
        <f t="shared" si="6"/>
        <v>1204.603</v>
      </c>
      <c r="P44" s="102">
        <v>1101.12</v>
      </c>
      <c r="Q44" s="95">
        <f t="shared" si="7"/>
        <v>1.093979766056379</v>
      </c>
    </row>
    <row r="45" spans="1:17" ht="39">
      <c r="A45" s="4">
        <v>221</v>
      </c>
      <c r="B45" s="107" t="s">
        <v>106</v>
      </c>
      <c r="C45" s="100">
        <v>12</v>
      </c>
      <c r="D45" s="87">
        <v>1</v>
      </c>
      <c r="E45" s="43">
        <v>1</v>
      </c>
      <c r="F45" s="43">
        <v>1</v>
      </c>
      <c r="G45" s="43">
        <v>4</v>
      </c>
      <c r="H45" s="43">
        <v>9</v>
      </c>
      <c r="I45" s="43">
        <v>4</v>
      </c>
      <c r="J45" s="35">
        <v>33.78</v>
      </c>
      <c r="K45" s="36">
        <v>16.35</v>
      </c>
      <c r="L45" s="70">
        <v>10.54</v>
      </c>
      <c r="M45" s="88">
        <f t="shared" si="4"/>
        <v>324.42999999999995</v>
      </c>
      <c r="N45" s="88">
        <f t="shared" si="5"/>
        <v>58.39739999999999</v>
      </c>
      <c r="O45" s="89">
        <f t="shared" si="6"/>
        <v>382.82739999999995</v>
      </c>
      <c r="P45" s="102">
        <v>337.48</v>
      </c>
      <c r="Q45" s="95">
        <f t="shared" si="7"/>
        <v>1.1343706293706293</v>
      </c>
    </row>
    <row r="46" spans="1:17" ht="12.75">
      <c r="A46" s="4">
        <v>222</v>
      </c>
      <c r="B46" s="105" t="s">
        <v>138</v>
      </c>
      <c r="C46" s="100">
        <v>16</v>
      </c>
      <c r="D46" s="43">
        <v>1</v>
      </c>
      <c r="E46" s="43">
        <v>1</v>
      </c>
      <c r="F46" s="43">
        <v>1</v>
      </c>
      <c r="G46" s="43">
        <v>2.5</v>
      </c>
      <c r="H46" s="43">
        <v>8</v>
      </c>
      <c r="I46" s="43">
        <v>5.5</v>
      </c>
      <c r="J46" s="35">
        <v>33.78</v>
      </c>
      <c r="K46" s="36">
        <v>16.35</v>
      </c>
      <c r="L46" s="70">
        <v>10.54</v>
      </c>
      <c r="M46" s="88">
        <f t="shared" si="4"/>
        <v>273.22</v>
      </c>
      <c r="N46" s="88">
        <f t="shared" si="5"/>
        <v>49.1796</v>
      </c>
      <c r="O46" s="89">
        <f t="shared" si="6"/>
        <v>322.3996</v>
      </c>
      <c r="P46" s="102">
        <v>287.62</v>
      </c>
      <c r="Q46" s="95">
        <f t="shared" si="7"/>
        <v>1.120922049926987</v>
      </c>
    </row>
    <row r="47" spans="1:17" ht="26.25">
      <c r="A47" s="4">
        <v>223</v>
      </c>
      <c r="B47" s="107" t="s">
        <v>177</v>
      </c>
      <c r="C47" s="100">
        <v>15</v>
      </c>
      <c r="D47" s="43">
        <v>1</v>
      </c>
      <c r="E47" s="43">
        <v>1</v>
      </c>
      <c r="F47" s="43">
        <v>1</v>
      </c>
      <c r="G47" s="43">
        <v>2.5</v>
      </c>
      <c r="H47" s="43">
        <v>8</v>
      </c>
      <c r="I47" s="43">
        <v>5</v>
      </c>
      <c r="J47" s="35">
        <v>33.78</v>
      </c>
      <c r="K47" s="36">
        <v>16.35</v>
      </c>
      <c r="L47" s="70">
        <v>10.54</v>
      </c>
      <c r="M47" s="88">
        <f t="shared" si="4"/>
        <v>267.95</v>
      </c>
      <c r="N47" s="88">
        <f t="shared" si="5"/>
        <v>48.230999999999995</v>
      </c>
      <c r="O47" s="89">
        <f t="shared" si="6"/>
        <v>316.181</v>
      </c>
      <c r="P47" s="102">
        <v>287.36</v>
      </c>
      <c r="Q47" s="95">
        <f t="shared" si="7"/>
        <v>1.1002957962138082</v>
      </c>
    </row>
    <row r="48" spans="1:17" ht="12.75">
      <c r="A48" s="4">
        <v>224</v>
      </c>
      <c r="B48" s="105" t="s">
        <v>37</v>
      </c>
      <c r="C48" s="84">
        <v>12</v>
      </c>
      <c r="D48" s="43">
        <v>1</v>
      </c>
      <c r="E48" s="43">
        <v>1</v>
      </c>
      <c r="F48" s="43">
        <v>1</v>
      </c>
      <c r="G48" s="43">
        <v>2</v>
      </c>
      <c r="H48" s="43">
        <v>4.5</v>
      </c>
      <c r="I48" s="43">
        <v>2.05</v>
      </c>
      <c r="J48" s="35">
        <v>33.78</v>
      </c>
      <c r="K48" s="36">
        <v>16.35</v>
      </c>
      <c r="L48" s="70">
        <v>10.54</v>
      </c>
      <c r="M48" s="88">
        <f t="shared" si="4"/>
        <v>162.742</v>
      </c>
      <c r="N48" s="88">
        <f t="shared" si="5"/>
        <v>29.293559999999996</v>
      </c>
      <c r="O48" s="89">
        <f t="shared" si="6"/>
        <v>192.03555999999998</v>
      </c>
      <c r="P48" s="102">
        <v>174.26</v>
      </c>
      <c r="Q48" s="95">
        <f t="shared" si="7"/>
        <v>1.1020059680936531</v>
      </c>
    </row>
    <row r="49" spans="1:17" ht="12.75">
      <c r="A49" s="4">
        <v>225</v>
      </c>
      <c r="B49" s="105" t="s">
        <v>178</v>
      </c>
      <c r="C49" s="84">
        <v>12</v>
      </c>
      <c r="D49" s="43">
        <v>1</v>
      </c>
      <c r="E49" s="43">
        <v>1</v>
      </c>
      <c r="F49" s="43">
        <v>1</v>
      </c>
      <c r="G49" s="43">
        <v>2</v>
      </c>
      <c r="H49" s="43">
        <v>4.5</v>
      </c>
      <c r="I49" s="43">
        <v>2.05</v>
      </c>
      <c r="J49" s="35">
        <v>33.78</v>
      </c>
      <c r="K49" s="36">
        <v>16.35</v>
      </c>
      <c r="L49" s="70">
        <v>10.54</v>
      </c>
      <c r="M49" s="88">
        <f t="shared" si="4"/>
        <v>162.742</v>
      </c>
      <c r="N49" s="88">
        <f t="shared" si="5"/>
        <v>29.293559999999996</v>
      </c>
      <c r="O49" s="89">
        <f t="shared" si="6"/>
        <v>192.03555999999998</v>
      </c>
      <c r="P49" s="102">
        <v>174.26</v>
      </c>
      <c r="Q49" s="95">
        <f t="shared" si="7"/>
        <v>1.1020059680936531</v>
      </c>
    </row>
    <row r="50" spans="1:17" ht="12.75">
      <c r="A50" s="4">
        <v>226</v>
      </c>
      <c r="B50" s="105" t="s">
        <v>179</v>
      </c>
      <c r="C50" s="100">
        <v>15</v>
      </c>
      <c r="D50" s="87">
        <v>1</v>
      </c>
      <c r="E50" s="43">
        <v>1</v>
      </c>
      <c r="F50" s="43">
        <v>1</v>
      </c>
      <c r="G50" s="43">
        <v>3</v>
      </c>
      <c r="H50" s="43">
        <v>15</v>
      </c>
      <c r="I50" s="43">
        <v>5</v>
      </c>
      <c r="J50" s="35">
        <v>33.78</v>
      </c>
      <c r="K50" s="36">
        <v>16.35</v>
      </c>
      <c r="L50" s="70">
        <v>10.54</v>
      </c>
      <c r="M50" s="88">
        <f t="shared" si="4"/>
        <v>399.29</v>
      </c>
      <c r="N50" s="88">
        <f t="shared" si="5"/>
        <v>71.8722</v>
      </c>
      <c r="O50" s="89">
        <f t="shared" si="6"/>
        <v>471.16220000000004</v>
      </c>
      <c r="P50" s="102">
        <v>429.72</v>
      </c>
      <c r="Q50" s="95">
        <f t="shared" si="7"/>
        <v>1.0964400074467096</v>
      </c>
    </row>
    <row r="51" spans="1:17" ht="12.75">
      <c r="A51" s="4">
        <v>227</v>
      </c>
      <c r="B51" s="105" t="s">
        <v>180</v>
      </c>
      <c r="C51" s="84">
        <v>16.5</v>
      </c>
      <c r="D51" s="43">
        <v>1</v>
      </c>
      <c r="E51" s="43">
        <v>1</v>
      </c>
      <c r="F51" s="43">
        <v>1</v>
      </c>
      <c r="G51" s="43">
        <v>2.5</v>
      </c>
      <c r="H51" s="43">
        <v>8</v>
      </c>
      <c r="I51" s="43">
        <v>5</v>
      </c>
      <c r="J51" s="35">
        <v>33.78</v>
      </c>
      <c r="K51" s="36">
        <v>16.35</v>
      </c>
      <c r="L51" s="70">
        <v>10.54</v>
      </c>
      <c r="M51" s="88">
        <f t="shared" si="4"/>
        <v>267.95</v>
      </c>
      <c r="N51" s="88">
        <f t="shared" si="5"/>
        <v>48.230999999999995</v>
      </c>
      <c r="O51" s="89">
        <f t="shared" si="6"/>
        <v>316.181</v>
      </c>
      <c r="P51" s="102">
        <v>287.13</v>
      </c>
      <c r="Q51" s="95">
        <f t="shared" si="7"/>
        <v>1.1011771671368369</v>
      </c>
    </row>
    <row r="52" spans="1:17" ht="12.75">
      <c r="A52" s="4">
        <v>228</v>
      </c>
      <c r="B52" s="108" t="s">
        <v>181</v>
      </c>
      <c r="C52" s="84">
        <v>18</v>
      </c>
      <c r="D52" s="43">
        <v>1</v>
      </c>
      <c r="E52" s="43">
        <v>1</v>
      </c>
      <c r="F52" s="43">
        <v>1</v>
      </c>
      <c r="G52" s="87">
        <v>2</v>
      </c>
      <c r="H52" s="87">
        <v>10.5</v>
      </c>
      <c r="I52" s="87">
        <v>8</v>
      </c>
      <c r="J52" s="35">
        <v>33.78</v>
      </c>
      <c r="K52" s="36">
        <v>16.35</v>
      </c>
      <c r="L52" s="70">
        <v>10.54</v>
      </c>
      <c r="M52" s="88">
        <f t="shared" si="4"/>
        <v>323.555</v>
      </c>
      <c r="N52" s="88">
        <f t="shared" si="5"/>
        <v>58.2399</v>
      </c>
      <c r="O52" s="89">
        <f t="shared" si="6"/>
        <v>381.7949</v>
      </c>
      <c r="P52" s="102">
        <v>351.14</v>
      </c>
      <c r="Q52" s="95">
        <f t="shared" si="7"/>
        <v>1.087301076493706</v>
      </c>
    </row>
    <row r="53" spans="1:17" ht="12.75">
      <c r="A53" s="4">
        <v>229</v>
      </c>
      <c r="B53" s="106" t="s">
        <v>182</v>
      </c>
      <c r="C53" s="97">
        <v>33</v>
      </c>
      <c r="D53" s="43">
        <v>1</v>
      </c>
      <c r="E53" s="43">
        <v>1</v>
      </c>
      <c r="F53" s="43">
        <v>1</v>
      </c>
      <c r="G53" s="87">
        <v>10</v>
      </c>
      <c r="H53" s="87">
        <v>21.5</v>
      </c>
      <c r="I53" s="87">
        <v>10</v>
      </c>
      <c r="J53" s="35">
        <v>33.78</v>
      </c>
      <c r="K53" s="36">
        <v>16.35</v>
      </c>
      <c r="L53" s="70">
        <v>10.54</v>
      </c>
      <c r="M53" s="88">
        <f t="shared" si="4"/>
        <v>794.725</v>
      </c>
      <c r="N53" s="88">
        <f t="shared" si="5"/>
        <v>143.0505</v>
      </c>
      <c r="O53" s="89">
        <f t="shared" si="6"/>
        <v>937.7755</v>
      </c>
      <c r="P53" s="102">
        <v>858.4</v>
      </c>
      <c r="Q53" s="95">
        <f t="shared" si="7"/>
        <v>1.09246912861137</v>
      </c>
    </row>
    <row r="54" spans="1:17" ht="12.75">
      <c r="A54" s="4">
        <v>230</v>
      </c>
      <c r="B54" s="105" t="s">
        <v>183</v>
      </c>
      <c r="C54" s="90">
        <v>2</v>
      </c>
      <c r="D54" s="43">
        <v>1</v>
      </c>
      <c r="E54" s="43">
        <v>1</v>
      </c>
      <c r="F54" s="43">
        <v>1</v>
      </c>
      <c r="G54" s="87">
        <v>1</v>
      </c>
      <c r="H54" s="87">
        <v>1.5</v>
      </c>
      <c r="I54" s="87">
        <v>0.5</v>
      </c>
      <c r="J54" s="35">
        <v>33.78</v>
      </c>
      <c r="K54" s="36">
        <v>16.35</v>
      </c>
      <c r="L54" s="70">
        <v>10.54</v>
      </c>
      <c r="M54" s="88">
        <f t="shared" si="4"/>
        <v>63.575</v>
      </c>
      <c r="N54" s="88">
        <f t="shared" si="5"/>
        <v>11.4435</v>
      </c>
      <c r="O54" s="89">
        <f t="shared" si="6"/>
        <v>75.0185</v>
      </c>
      <c r="P54" s="102">
        <v>47.29</v>
      </c>
      <c r="Q54" s="95">
        <f t="shared" si="7"/>
        <v>1.5863501797420174</v>
      </c>
    </row>
    <row r="55" spans="1:17" ht="12.75">
      <c r="A55" s="4">
        <v>231</v>
      </c>
      <c r="B55" s="105" t="s">
        <v>184</v>
      </c>
      <c r="C55" s="84">
        <v>4.5</v>
      </c>
      <c r="D55" s="87">
        <v>1</v>
      </c>
      <c r="E55" s="43">
        <v>1</v>
      </c>
      <c r="F55" s="43">
        <v>1</v>
      </c>
      <c r="G55" s="43">
        <v>2</v>
      </c>
      <c r="H55" s="43">
        <v>2.35</v>
      </c>
      <c r="I55" s="43">
        <v>2</v>
      </c>
      <c r="J55" s="35">
        <v>33.78</v>
      </c>
      <c r="K55" s="36">
        <v>16.35</v>
      </c>
      <c r="L55" s="70">
        <v>10.54</v>
      </c>
      <c r="M55" s="88">
        <f t="shared" si="4"/>
        <v>127.06250000000001</v>
      </c>
      <c r="N55" s="88">
        <f t="shared" si="5"/>
        <v>22.871250000000003</v>
      </c>
      <c r="O55" s="89">
        <f t="shared" si="6"/>
        <v>149.93375000000003</v>
      </c>
      <c r="P55" s="102">
        <v>82.48</v>
      </c>
      <c r="Q55" s="95">
        <f t="shared" si="7"/>
        <v>1.8178194713870033</v>
      </c>
    </row>
    <row r="56" spans="1:17" ht="26.25">
      <c r="A56" s="4">
        <v>232</v>
      </c>
      <c r="B56" s="107" t="s">
        <v>228</v>
      </c>
      <c r="C56" s="91">
        <v>4</v>
      </c>
      <c r="D56" s="43">
        <v>1</v>
      </c>
      <c r="E56" s="43">
        <v>1</v>
      </c>
      <c r="F56" s="43">
        <v>0.5</v>
      </c>
      <c r="G56" s="43">
        <v>2</v>
      </c>
      <c r="H56" s="43">
        <v>4.5</v>
      </c>
      <c r="I56" s="43">
        <v>5.5</v>
      </c>
      <c r="J56" s="35">
        <v>33.78</v>
      </c>
      <c r="K56" s="36">
        <v>16.35</v>
      </c>
      <c r="L56" s="70">
        <v>10.54</v>
      </c>
      <c r="M56" s="88">
        <f t="shared" si="4"/>
        <v>170.12</v>
      </c>
      <c r="N56" s="88">
        <f t="shared" si="5"/>
        <v>30.6216</v>
      </c>
      <c r="O56" s="89">
        <f t="shared" si="6"/>
        <v>200.7416</v>
      </c>
      <c r="P56" s="102">
        <v>200.85</v>
      </c>
      <c r="Q56" s="95">
        <f t="shared" si="7"/>
        <v>0.999460293751556</v>
      </c>
    </row>
    <row r="57" spans="1:17" ht="13.5">
      <c r="A57" s="140" t="s">
        <v>17</v>
      </c>
      <c r="B57" s="141"/>
      <c r="C57" s="18"/>
      <c r="D57" s="43"/>
      <c r="E57" s="43"/>
      <c r="F57" s="43"/>
      <c r="G57" s="43"/>
      <c r="H57" s="43"/>
      <c r="I57" s="43"/>
      <c r="J57" s="44"/>
      <c r="K57" s="45"/>
      <c r="L57" s="71"/>
      <c r="M57" s="50"/>
      <c r="N57" s="51"/>
      <c r="O57" s="52">
        <f t="shared" si="2"/>
        <v>0</v>
      </c>
      <c r="P57" s="16"/>
      <c r="Q57" s="104" t="e">
        <f t="shared" si="3"/>
        <v>#DIV/0!</v>
      </c>
    </row>
    <row r="58" spans="1:17" ht="13.5">
      <c r="A58" s="4">
        <v>233</v>
      </c>
      <c r="B58" s="5" t="s">
        <v>18</v>
      </c>
      <c r="C58" s="38">
        <v>6</v>
      </c>
      <c r="D58" s="43">
        <v>1</v>
      </c>
      <c r="E58" s="43">
        <v>1</v>
      </c>
      <c r="F58" s="43">
        <v>1</v>
      </c>
      <c r="G58" s="43">
        <v>2</v>
      </c>
      <c r="H58" s="43">
        <v>3</v>
      </c>
      <c r="I58" s="43">
        <v>2</v>
      </c>
      <c r="J58" s="35">
        <v>33.78</v>
      </c>
      <c r="K58" s="36">
        <v>16.35</v>
      </c>
      <c r="L58" s="70">
        <v>10.54</v>
      </c>
      <c r="M58" s="50">
        <f t="shared" si="1"/>
        <v>137.69</v>
      </c>
      <c r="N58" s="51">
        <f t="shared" si="0"/>
        <v>24.7842</v>
      </c>
      <c r="O58" s="52">
        <f t="shared" si="2"/>
        <v>162.4742</v>
      </c>
      <c r="P58" s="102"/>
      <c r="Q58" s="104" t="e">
        <f t="shared" si="3"/>
        <v>#DIV/0!</v>
      </c>
    </row>
    <row r="59" spans="1:17" ht="13.5">
      <c r="A59" s="4">
        <v>234</v>
      </c>
      <c r="B59" s="5" t="s">
        <v>19</v>
      </c>
      <c r="C59" s="38">
        <v>3.5</v>
      </c>
      <c r="D59" s="43">
        <v>1</v>
      </c>
      <c r="E59" s="43">
        <v>1</v>
      </c>
      <c r="F59" s="43">
        <v>1</v>
      </c>
      <c r="G59" s="43">
        <v>1.3</v>
      </c>
      <c r="H59" s="43">
        <v>2.75</v>
      </c>
      <c r="I59" s="43">
        <v>1</v>
      </c>
      <c r="J59" s="35">
        <v>33.78</v>
      </c>
      <c r="K59" s="36">
        <v>16.35</v>
      </c>
      <c r="L59" s="70">
        <v>10.54</v>
      </c>
      <c r="M59" s="50">
        <f t="shared" si="1"/>
        <v>99.41650000000001</v>
      </c>
      <c r="N59" s="51">
        <f t="shared" si="0"/>
        <v>17.89497</v>
      </c>
      <c r="O59" s="52">
        <f t="shared" si="2"/>
        <v>117.31147000000001</v>
      </c>
      <c r="P59" s="102">
        <v>104.58</v>
      </c>
      <c r="Q59" s="104">
        <f t="shared" si="3"/>
        <v>1.121739051443871</v>
      </c>
    </row>
    <row r="60" spans="1:17" ht="13.5">
      <c r="A60" s="4">
        <v>235</v>
      </c>
      <c r="B60" s="5" t="s">
        <v>20</v>
      </c>
      <c r="C60" s="38">
        <v>6.5</v>
      </c>
      <c r="D60" s="43">
        <v>1</v>
      </c>
      <c r="E60" s="43">
        <v>1</v>
      </c>
      <c r="F60" s="43">
        <v>1</v>
      </c>
      <c r="G60" s="43">
        <v>5.5</v>
      </c>
      <c r="H60" s="43">
        <v>6.5</v>
      </c>
      <c r="I60" s="43">
        <v>2</v>
      </c>
      <c r="J60" s="35">
        <v>33.78</v>
      </c>
      <c r="K60" s="36">
        <v>16.35</v>
      </c>
      <c r="L60" s="70">
        <v>10.54</v>
      </c>
      <c r="M60" s="50">
        <f t="shared" si="1"/>
        <v>313.14500000000004</v>
      </c>
      <c r="N60" s="51">
        <f t="shared" si="0"/>
        <v>56.3661</v>
      </c>
      <c r="O60" s="52">
        <f t="shared" si="2"/>
        <v>369.51110000000006</v>
      </c>
      <c r="P60" s="102"/>
      <c r="Q60" s="104" t="e">
        <f t="shared" si="3"/>
        <v>#DIV/0!</v>
      </c>
    </row>
    <row r="61" spans="1:17" ht="13.5">
      <c r="A61" s="4">
        <v>236</v>
      </c>
      <c r="B61" s="5" t="s">
        <v>107</v>
      </c>
      <c r="C61" s="38">
        <v>14</v>
      </c>
      <c r="D61" s="43">
        <v>1</v>
      </c>
      <c r="E61" s="43">
        <v>1</v>
      </c>
      <c r="F61" s="43">
        <v>1</v>
      </c>
      <c r="G61" s="43">
        <v>6.5</v>
      </c>
      <c r="H61" s="43">
        <v>14</v>
      </c>
      <c r="I61" s="43">
        <v>4.5</v>
      </c>
      <c r="J61" s="35">
        <v>33.78</v>
      </c>
      <c r="K61" s="36">
        <v>16.35</v>
      </c>
      <c r="L61" s="70">
        <v>10.54</v>
      </c>
      <c r="M61" s="50">
        <f t="shared" si="1"/>
        <v>495.90000000000003</v>
      </c>
      <c r="N61" s="51">
        <f t="shared" si="0"/>
        <v>89.262</v>
      </c>
      <c r="O61" s="52">
        <f t="shared" si="2"/>
        <v>585.162</v>
      </c>
      <c r="P61" s="102">
        <v>409.63</v>
      </c>
      <c r="Q61" s="103">
        <f t="shared" si="3"/>
        <v>1.4285135366062056</v>
      </c>
    </row>
    <row r="62" spans="1:17" ht="13.5">
      <c r="A62" s="4">
        <v>237</v>
      </c>
      <c r="B62" s="5" t="s">
        <v>23</v>
      </c>
      <c r="C62" s="8">
        <v>30.5</v>
      </c>
      <c r="D62" s="43">
        <v>1</v>
      </c>
      <c r="E62" s="43">
        <v>1</v>
      </c>
      <c r="F62" s="43">
        <v>0.5</v>
      </c>
      <c r="G62" s="43">
        <v>2</v>
      </c>
      <c r="H62" s="43">
        <v>5.8</v>
      </c>
      <c r="I62" s="43">
        <v>24</v>
      </c>
      <c r="J62" s="35">
        <v>33.78</v>
      </c>
      <c r="K62" s="36">
        <v>16.35</v>
      </c>
      <c r="L62" s="70">
        <v>10.54</v>
      </c>
      <c r="M62" s="50">
        <f t="shared" si="1"/>
        <v>288.87</v>
      </c>
      <c r="N62" s="51">
        <f t="shared" si="0"/>
        <v>51.9966</v>
      </c>
      <c r="O62" s="52">
        <f t="shared" si="2"/>
        <v>340.8666</v>
      </c>
      <c r="P62" s="102"/>
      <c r="Q62" s="103" t="e">
        <f t="shared" si="3"/>
        <v>#DIV/0!</v>
      </c>
    </row>
    <row r="63" spans="1:17" ht="13.5">
      <c r="A63" s="4">
        <v>238</v>
      </c>
      <c r="B63" s="5" t="s">
        <v>24</v>
      </c>
      <c r="C63" s="8">
        <v>30.5</v>
      </c>
      <c r="D63" s="43">
        <v>1</v>
      </c>
      <c r="E63" s="43">
        <v>1</v>
      </c>
      <c r="F63" s="43">
        <v>0.5</v>
      </c>
      <c r="G63" s="43">
        <v>2</v>
      </c>
      <c r="H63" s="43">
        <v>5.8</v>
      </c>
      <c r="I63" s="43">
        <v>24</v>
      </c>
      <c r="J63" s="35">
        <v>33.78</v>
      </c>
      <c r="K63" s="36">
        <v>16.35</v>
      </c>
      <c r="L63" s="70">
        <v>10.54</v>
      </c>
      <c r="M63" s="50">
        <f t="shared" si="1"/>
        <v>288.87</v>
      </c>
      <c r="N63" s="51">
        <f t="shared" si="0"/>
        <v>51.9966</v>
      </c>
      <c r="O63" s="52">
        <f t="shared" si="2"/>
        <v>340.8666</v>
      </c>
      <c r="P63" s="102"/>
      <c r="Q63" s="103" t="e">
        <f t="shared" si="3"/>
        <v>#DIV/0!</v>
      </c>
    </row>
    <row r="64" spans="1:17" ht="13.5">
      <c r="A64" s="4">
        <v>239</v>
      </c>
      <c r="B64" s="5" t="s">
        <v>413</v>
      </c>
      <c r="C64" s="38">
        <v>10</v>
      </c>
      <c r="D64" s="43">
        <v>1</v>
      </c>
      <c r="E64" s="43">
        <v>1</v>
      </c>
      <c r="F64" s="43">
        <v>1</v>
      </c>
      <c r="G64" s="43">
        <v>4.5</v>
      </c>
      <c r="H64" s="43">
        <v>10</v>
      </c>
      <c r="I64" s="43">
        <v>3</v>
      </c>
      <c r="J64" s="35">
        <v>33.78</v>
      </c>
      <c r="K64" s="36">
        <v>16.35</v>
      </c>
      <c r="L64" s="70">
        <v>10.54</v>
      </c>
      <c r="M64" s="50">
        <f t="shared" si="1"/>
        <v>347.13</v>
      </c>
      <c r="N64" s="51">
        <f t="shared" si="0"/>
        <v>62.483399999999996</v>
      </c>
      <c r="O64" s="52">
        <f t="shared" si="2"/>
        <v>409.6134</v>
      </c>
      <c r="P64" s="102">
        <v>350</v>
      </c>
      <c r="Q64" s="103">
        <f t="shared" si="3"/>
        <v>1.1703240000000001</v>
      </c>
    </row>
    <row r="65" spans="1:17" ht="13.5">
      <c r="A65" s="4">
        <v>240</v>
      </c>
      <c r="B65" s="11" t="s">
        <v>25</v>
      </c>
      <c r="C65" s="17">
        <v>21.5</v>
      </c>
      <c r="D65" s="43">
        <v>1</v>
      </c>
      <c r="E65" s="43">
        <v>1</v>
      </c>
      <c r="F65" s="43">
        <v>0.5</v>
      </c>
      <c r="G65" s="43">
        <v>3.6</v>
      </c>
      <c r="H65" s="43">
        <v>8.15</v>
      </c>
      <c r="I65" s="43">
        <v>11.5</v>
      </c>
      <c r="J65" s="35">
        <v>33.78</v>
      </c>
      <c r="K65" s="36">
        <v>16.35</v>
      </c>
      <c r="L65" s="70">
        <v>10.54</v>
      </c>
      <c r="M65" s="50">
        <f t="shared" si="1"/>
        <v>315.4655</v>
      </c>
      <c r="N65" s="51">
        <f t="shared" si="0"/>
        <v>56.78379</v>
      </c>
      <c r="O65" s="52">
        <f t="shared" si="2"/>
        <v>372.24929000000003</v>
      </c>
      <c r="P65" s="102"/>
      <c r="Q65" s="103" t="e">
        <f t="shared" si="3"/>
        <v>#DIV/0!</v>
      </c>
    </row>
    <row r="66" spans="1:17" ht="13.5">
      <c r="A66" s="4">
        <v>241</v>
      </c>
      <c r="B66" s="31" t="s">
        <v>26</v>
      </c>
      <c r="C66" s="8">
        <v>47.5</v>
      </c>
      <c r="D66" s="43">
        <v>1</v>
      </c>
      <c r="E66" s="43">
        <v>1</v>
      </c>
      <c r="F66" s="43">
        <v>0.5</v>
      </c>
      <c r="G66" s="43">
        <v>3</v>
      </c>
      <c r="H66" s="43">
        <v>8.15</v>
      </c>
      <c r="I66" s="43">
        <v>11.5</v>
      </c>
      <c r="J66" s="35">
        <v>33.78</v>
      </c>
      <c r="K66" s="36">
        <v>16.35</v>
      </c>
      <c r="L66" s="70">
        <v>10.54</v>
      </c>
      <c r="M66" s="50">
        <f t="shared" si="1"/>
        <v>295.19750000000005</v>
      </c>
      <c r="N66" s="51">
        <f t="shared" si="0"/>
        <v>53.13555000000001</v>
      </c>
      <c r="O66" s="52">
        <f t="shared" si="2"/>
        <v>348.33305000000007</v>
      </c>
      <c r="P66" s="102"/>
      <c r="Q66" s="103" t="e">
        <f t="shared" si="3"/>
        <v>#DIV/0!</v>
      </c>
    </row>
    <row r="67" spans="1:17" ht="12.75">
      <c r="A67" s="4">
        <v>242</v>
      </c>
      <c r="B67" s="107" t="s">
        <v>108</v>
      </c>
      <c r="C67" s="101">
        <v>10</v>
      </c>
      <c r="D67" s="43">
        <v>1</v>
      </c>
      <c r="E67" s="43">
        <v>1</v>
      </c>
      <c r="F67" s="43">
        <v>0.5</v>
      </c>
      <c r="G67" s="43">
        <v>1</v>
      </c>
      <c r="H67" s="43">
        <v>2</v>
      </c>
      <c r="I67" s="43">
        <v>8</v>
      </c>
      <c r="J67" s="35">
        <v>33.78</v>
      </c>
      <c r="K67" s="36">
        <v>16.35</v>
      </c>
      <c r="L67" s="70">
        <v>10.54</v>
      </c>
      <c r="M67" s="51">
        <f>(D67*G67*J67)+(E67*H67*K67)+(F67*I67*L67)</f>
        <v>108.64</v>
      </c>
      <c r="N67" s="51">
        <f>M67*0.18</f>
        <v>19.5552</v>
      </c>
      <c r="O67" s="52">
        <f>M67+N67</f>
        <v>128.1952</v>
      </c>
      <c r="P67" s="102">
        <v>100.15</v>
      </c>
      <c r="Q67" s="95">
        <f>O67/P67</f>
        <v>1.2800319520718921</v>
      </c>
    </row>
    <row r="68" spans="1:17" ht="12.75">
      <c r="A68" s="4">
        <v>243</v>
      </c>
      <c r="B68" s="107" t="s">
        <v>185</v>
      </c>
      <c r="C68" s="100">
        <v>8</v>
      </c>
      <c r="D68" s="43">
        <v>1</v>
      </c>
      <c r="E68" s="43">
        <v>1</v>
      </c>
      <c r="F68" s="43">
        <v>0.5</v>
      </c>
      <c r="G68" s="43">
        <v>3</v>
      </c>
      <c r="H68" s="43">
        <v>6.6</v>
      </c>
      <c r="I68" s="43">
        <v>0.5</v>
      </c>
      <c r="J68" s="35">
        <v>33.78</v>
      </c>
      <c r="K68" s="36">
        <v>16.35</v>
      </c>
      <c r="L68" s="70">
        <v>10.54</v>
      </c>
      <c r="M68" s="88">
        <f>(D68*G68*J68)+(E68*H68*K68)+(F68*I68*L68)</f>
        <v>211.885</v>
      </c>
      <c r="N68" s="88">
        <f>M68*0.18</f>
        <v>38.1393</v>
      </c>
      <c r="O68" s="89">
        <f>M68+N68</f>
        <v>250.02429999999998</v>
      </c>
      <c r="P68" s="102">
        <v>200.93</v>
      </c>
      <c r="Q68" s="95">
        <f>O68/P68</f>
        <v>1.2443353406659035</v>
      </c>
    </row>
    <row r="69" spans="1:17" ht="26.25">
      <c r="A69" s="4">
        <v>244</v>
      </c>
      <c r="B69" s="109" t="s">
        <v>186</v>
      </c>
      <c r="C69" s="91"/>
      <c r="D69" s="43"/>
      <c r="E69" s="43"/>
      <c r="F69" s="43"/>
      <c r="G69" s="43"/>
      <c r="H69" s="43"/>
      <c r="I69" s="43"/>
      <c r="J69" s="78"/>
      <c r="K69" s="79"/>
      <c r="L69" s="79"/>
      <c r="M69" s="51"/>
      <c r="N69" s="51"/>
      <c r="O69" s="52"/>
      <c r="Q69" s="94"/>
    </row>
    <row r="70" spans="1:17" ht="12.75">
      <c r="A70" s="112" t="s">
        <v>110</v>
      </c>
      <c r="B70" s="110" t="s">
        <v>187</v>
      </c>
      <c r="C70" s="101">
        <v>34</v>
      </c>
      <c r="D70" s="43">
        <v>1</v>
      </c>
      <c r="E70" s="43">
        <v>1</v>
      </c>
      <c r="F70" s="43">
        <v>0.5</v>
      </c>
      <c r="G70" s="43">
        <v>2</v>
      </c>
      <c r="H70" s="43">
        <v>12.4</v>
      </c>
      <c r="I70" s="43">
        <v>10</v>
      </c>
      <c r="J70" s="35">
        <v>33.78</v>
      </c>
      <c r="K70" s="36">
        <v>16.35</v>
      </c>
      <c r="L70" s="70">
        <v>10.54</v>
      </c>
      <c r="M70" s="51">
        <f aca="true" t="shared" si="8" ref="M70:M81">(D70*G70*J70)+(E70*H70*K70)+(F70*I70*L70)</f>
        <v>323.00000000000006</v>
      </c>
      <c r="N70" s="51">
        <f aca="true" t="shared" si="9" ref="N70:N84">M70*0.18</f>
        <v>58.14000000000001</v>
      </c>
      <c r="O70" s="52">
        <f aca="true" t="shared" si="10" ref="O70:O81">M70+N70</f>
        <v>381.14000000000004</v>
      </c>
      <c r="P70" s="102">
        <v>350</v>
      </c>
      <c r="Q70" s="95">
        <f aca="true" t="shared" si="11" ref="Q70:Q81">O70/P70</f>
        <v>1.0889714285714287</v>
      </c>
    </row>
    <row r="71" spans="1:17" ht="12.75">
      <c r="A71" s="112" t="s">
        <v>111</v>
      </c>
      <c r="B71" s="110" t="s">
        <v>188</v>
      </c>
      <c r="C71" s="101">
        <v>23</v>
      </c>
      <c r="D71" s="43">
        <v>1</v>
      </c>
      <c r="E71" s="43">
        <v>1</v>
      </c>
      <c r="F71" s="43">
        <v>0.5</v>
      </c>
      <c r="G71" s="43">
        <v>3</v>
      </c>
      <c r="H71" s="43">
        <v>7.25</v>
      </c>
      <c r="I71" s="43">
        <v>15</v>
      </c>
      <c r="J71" s="35">
        <v>33.78</v>
      </c>
      <c r="K71" s="36">
        <v>16.35</v>
      </c>
      <c r="L71" s="70">
        <v>10.54</v>
      </c>
      <c r="M71" s="51">
        <f t="shared" si="8"/>
        <v>298.9275</v>
      </c>
      <c r="N71" s="51">
        <f t="shared" si="9"/>
        <v>53.80695</v>
      </c>
      <c r="O71" s="52">
        <f t="shared" si="10"/>
        <v>352.73445000000004</v>
      </c>
      <c r="P71" s="102">
        <v>250.99</v>
      </c>
      <c r="Q71" s="95">
        <f t="shared" si="11"/>
        <v>1.405372524801785</v>
      </c>
    </row>
    <row r="72" spans="1:17" ht="26.25">
      <c r="A72" s="76">
        <v>245</v>
      </c>
      <c r="B72" s="107" t="s">
        <v>189</v>
      </c>
      <c r="C72" s="101">
        <v>36</v>
      </c>
      <c r="D72" s="43">
        <v>1</v>
      </c>
      <c r="E72" s="43">
        <v>1</v>
      </c>
      <c r="F72" s="43">
        <v>1</v>
      </c>
      <c r="G72" s="43">
        <v>10</v>
      </c>
      <c r="H72" s="43">
        <v>19</v>
      </c>
      <c r="I72" s="43">
        <v>10.5</v>
      </c>
      <c r="J72" s="35">
        <v>33.78</v>
      </c>
      <c r="K72" s="36">
        <v>16.35</v>
      </c>
      <c r="L72" s="70">
        <v>10.54</v>
      </c>
      <c r="M72" s="51">
        <f t="shared" si="8"/>
        <v>759.12</v>
      </c>
      <c r="N72" s="51">
        <f t="shared" si="9"/>
        <v>136.64159999999998</v>
      </c>
      <c r="O72" s="52">
        <f t="shared" si="10"/>
        <v>895.7616</v>
      </c>
      <c r="P72" s="102">
        <v>819.02</v>
      </c>
      <c r="Q72" s="95">
        <f t="shared" si="11"/>
        <v>1.0936992991624137</v>
      </c>
    </row>
    <row r="73" spans="1:17" ht="12.75">
      <c r="A73" s="76">
        <v>246</v>
      </c>
      <c r="B73" s="107" t="s">
        <v>190</v>
      </c>
      <c r="C73" s="101">
        <v>13</v>
      </c>
      <c r="D73" s="43">
        <v>1</v>
      </c>
      <c r="E73" s="43">
        <v>1</v>
      </c>
      <c r="F73" s="43">
        <v>1</v>
      </c>
      <c r="G73" s="43">
        <v>4</v>
      </c>
      <c r="H73" s="43">
        <v>7</v>
      </c>
      <c r="I73" s="43">
        <v>3</v>
      </c>
      <c r="J73" s="35">
        <v>33.78</v>
      </c>
      <c r="K73" s="36">
        <v>16.35</v>
      </c>
      <c r="L73" s="70">
        <v>10.54</v>
      </c>
      <c r="M73" s="51">
        <f t="shared" si="8"/>
        <v>281.19</v>
      </c>
      <c r="N73" s="51">
        <f t="shared" si="9"/>
        <v>50.6142</v>
      </c>
      <c r="O73" s="52">
        <f t="shared" si="10"/>
        <v>331.8042</v>
      </c>
      <c r="P73" s="102">
        <v>305.79</v>
      </c>
      <c r="Q73" s="95">
        <f t="shared" si="11"/>
        <v>1.0850721083096242</v>
      </c>
    </row>
    <row r="74" spans="1:17" ht="12.75">
      <c r="A74" s="76">
        <v>247</v>
      </c>
      <c r="B74" s="107" t="s">
        <v>191</v>
      </c>
      <c r="C74" s="101">
        <v>44</v>
      </c>
      <c r="D74" s="43">
        <v>1</v>
      </c>
      <c r="E74" s="43">
        <v>1</v>
      </c>
      <c r="F74" s="43">
        <v>1</v>
      </c>
      <c r="G74" s="43">
        <v>13.5</v>
      </c>
      <c r="H74" s="43">
        <v>44.55</v>
      </c>
      <c r="I74" s="43">
        <v>24</v>
      </c>
      <c r="J74" s="35">
        <v>33.78</v>
      </c>
      <c r="K74" s="36">
        <v>16.35</v>
      </c>
      <c r="L74" s="70">
        <v>10.54</v>
      </c>
      <c r="M74" s="51">
        <f t="shared" si="8"/>
        <v>1437.3825000000002</v>
      </c>
      <c r="N74" s="51">
        <f t="shared" si="9"/>
        <v>258.72885</v>
      </c>
      <c r="O74" s="52">
        <f t="shared" si="10"/>
        <v>1696.1113500000001</v>
      </c>
      <c r="P74" s="102">
        <v>1000.38</v>
      </c>
      <c r="Q74" s="95">
        <f t="shared" si="11"/>
        <v>1.6954670725124454</v>
      </c>
    </row>
    <row r="75" spans="1:17" ht="12.75">
      <c r="A75" s="76">
        <v>248</v>
      </c>
      <c r="B75" s="105" t="s">
        <v>192</v>
      </c>
      <c r="C75" s="101">
        <v>10</v>
      </c>
      <c r="D75" s="43">
        <v>1</v>
      </c>
      <c r="E75" s="43">
        <v>1</v>
      </c>
      <c r="F75" s="43">
        <v>0.5</v>
      </c>
      <c r="G75" s="43">
        <v>1</v>
      </c>
      <c r="H75" s="43">
        <v>3.5</v>
      </c>
      <c r="I75" s="43">
        <v>8</v>
      </c>
      <c r="J75" s="35">
        <v>33.78</v>
      </c>
      <c r="K75" s="36">
        <v>16.35</v>
      </c>
      <c r="L75" s="70">
        <v>10.54</v>
      </c>
      <c r="M75" s="51">
        <f t="shared" si="8"/>
        <v>133.16500000000002</v>
      </c>
      <c r="N75" s="51">
        <f t="shared" si="9"/>
        <v>23.969700000000003</v>
      </c>
      <c r="O75" s="52">
        <f t="shared" si="10"/>
        <v>157.1347</v>
      </c>
      <c r="P75" s="102">
        <v>120.36</v>
      </c>
      <c r="Q75" s="95">
        <f t="shared" si="11"/>
        <v>1.3055392156862746</v>
      </c>
    </row>
    <row r="76" spans="1:17" ht="12.75">
      <c r="A76" s="76">
        <v>249</v>
      </c>
      <c r="B76" s="105" t="s">
        <v>193</v>
      </c>
      <c r="C76" s="101">
        <v>12</v>
      </c>
      <c r="D76" s="43">
        <v>1</v>
      </c>
      <c r="E76" s="43">
        <v>1</v>
      </c>
      <c r="F76" s="43">
        <v>1</v>
      </c>
      <c r="G76" s="43">
        <v>3</v>
      </c>
      <c r="H76" s="43">
        <v>7</v>
      </c>
      <c r="I76" s="43">
        <v>7.6</v>
      </c>
      <c r="J76" s="35">
        <v>33.78</v>
      </c>
      <c r="K76" s="36">
        <v>16.35</v>
      </c>
      <c r="L76" s="70">
        <v>10.54</v>
      </c>
      <c r="M76" s="51">
        <f t="shared" si="8"/>
        <v>295.894</v>
      </c>
      <c r="N76" s="51">
        <f t="shared" si="9"/>
        <v>53.26092</v>
      </c>
      <c r="O76" s="52">
        <f t="shared" si="10"/>
        <v>349.15492</v>
      </c>
      <c r="P76" s="102">
        <v>320.63</v>
      </c>
      <c r="Q76" s="95">
        <f t="shared" si="11"/>
        <v>1.0889652247138446</v>
      </c>
    </row>
    <row r="77" spans="1:17" ht="12.75">
      <c r="A77" s="76">
        <v>250</v>
      </c>
      <c r="B77" s="105" t="s">
        <v>194</v>
      </c>
      <c r="C77" s="101">
        <v>12</v>
      </c>
      <c r="D77" s="43">
        <v>1</v>
      </c>
      <c r="E77" s="43">
        <v>1</v>
      </c>
      <c r="F77" s="43">
        <v>1</v>
      </c>
      <c r="G77" s="43">
        <v>4</v>
      </c>
      <c r="H77" s="43">
        <v>6</v>
      </c>
      <c r="I77" s="43">
        <v>2</v>
      </c>
      <c r="J77" s="35">
        <v>33.78</v>
      </c>
      <c r="K77" s="36">
        <v>16.35</v>
      </c>
      <c r="L77" s="70">
        <v>10.54</v>
      </c>
      <c r="M77" s="51">
        <f t="shared" si="8"/>
        <v>254.3</v>
      </c>
      <c r="N77" s="51">
        <f t="shared" si="9"/>
        <v>45.774</v>
      </c>
      <c r="O77" s="52">
        <f t="shared" si="10"/>
        <v>300.074</v>
      </c>
      <c r="P77" s="102">
        <v>350.6</v>
      </c>
      <c r="Q77" s="95">
        <f t="shared" si="11"/>
        <v>0.8558870507701084</v>
      </c>
    </row>
    <row r="78" spans="1:17" ht="12.75">
      <c r="A78" s="76">
        <v>251</v>
      </c>
      <c r="B78" s="105" t="s">
        <v>195</v>
      </c>
      <c r="C78" s="101">
        <v>19</v>
      </c>
      <c r="D78" s="43">
        <v>1</v>
      </c>
      <c r="E78" s="43">
        <v>1</v>
      </c>
      <c r="F78" s="43">
        <v>1</v>
      </c>
      <c r="G78" s="43">
        <v>6</v>
      </c>
      <c r="H78" s="43">
        <v>9</v>
      </c>
      <c r="I78" s="43">
        <v>15</v>
      </c>
      <c r="J78" s="35">
        <v>33.78</v>
      </c>
      <c r="K78" s="36">
        <v>16.35</v>
      </c>
      <c r="L78" s="70">
        <v>10.54</v>
      </c>
      <c r="M78" s="51">
        <f t="shared" si="8"/>
        <v>507.93000000000006</v>
      </c>
      <c r="N78" s="51">
        <f t="shared" si="9"/>
        <v>91.4274</v>
      </c>
      <c r="O78" s="52">
        <f t="shared" si="10"/>
        <v>599.3574000000001</v>
      </c>
      <c r="P78" s="102">
        <v>550.2</v>
      </c>
      <c r="Q78" s="95">
        <f t="shared" si="11"/>
        <v>1.0893446019629227</v>
      </c>
    </row>
    <row r="79" spans="1:17" ht="12.75">
      <c r="A79" s="76">
        <v>252</v>
      </c>
      <c r="B79" s="105" t="s">
        <v>109</v>
      </c>
      <c r="C79" s="101">
        <v>17</v>
      </c>
      <c r="D79" s="43">
        <v>1</v>
      </c>
      <c r="E79" s="43">
        <v>1</v>
      </c>
      <c r="F79" s="43">
        <v>1</v>
      </c>
      <c r="G79" s="43">
        <v>3</v>
      </c>
      <c r="H79" s="43">
        <v>7</v>
      </c>
      <c r="I79" s="43">
        <v>7.6</v>
      </c>
      <c r="J79" s="35">
        <v>33.78</v>
      </c>
      <c r="K79" s="36">
        <v>16.35</v>
      </c>
      <c r="L79" s="70">
        <v>10.54</v>
      </c>
      <c r="M79" s="51">
        <f t="shared" si="8"/>
        <v>295.894</v>
      </c>
      <c r="N79" s="51">
        <f t="shared" si="9"/>
        <v>53.26092</v>
      </c>
      <c r="O79" s="52">
        <f t="shared" si="10"/>
        <v>349.15492</v>
      </c>
      <c r="P79" s="102">
        <v>340.83</v>
      </c>
      <c r="Q79" s="95">
        <f t="shared" si="11"/>
        <v>1.0244254320335653</v>
      </c>
    </row>
    <row r="80" spans="1:17" ht="12.75">
      <c r="A80" s="76">
        <v>253</v>
      </c>
      <c r="B80" s="105" t="s">
        <v>196</v>
      </c>
      <c r="C80" s="101">
        <v>17</v>
      </c>
      <c r="D80" s="43">
        <v>1</v>
      </c>
      <c r="E80" s="43">
        <v>1</v>
      </c>
      <c r="F80" s="43">
        <v>1</v>
      </c>
      <c r="G80" s="43">
        <v>4</v>
      </c>
      <c r="H80" s="43">
        <v>6</v>
      </c>
      <c r="I80" s="43">
        <v>8</v>
      </c>
      <c r="J80" s="35">
        <v>33.78</v>
      </c>
      <c r="K80" s="36">
        <v>16.35</v>
      </c>
      <c r="L80" s="70">
        <v>10.54</v>
      </c>
      <c r="M80" s="51">
        <f t="shared" si="8"/>
        <v>317.54</v>
      </c>
      <c r="N80" s="51">
        <f t="shared" si="9"/>
        <v>57.1572</v>
      </c>
      <c r="O80" s="52">
        <f t="shared" si="10"/>
        <v>374.6972</v>
      </c>
      <c r="P80" s="102">
        <v>340.83</v>
      </c>
      <c r="Q80" s="95">
        <f t="shared" si="11"/>
        <v>1.0993668397734941</v>
      </c>
    </row>
    <row r="81" spans="1:17" ht="12.75">
      <c r="A81" s="76">
        <v>254</v>
      </c>
      <c r="B81" s="105" t="s">
        <v>391</v>
      </c>
      <c r="C81" s="101">
        <v>17</v>
      </c>
      <c r="D81" s="43">
        <v>1</v>
      </c>
      <c r="E81" s="43">
        <v>1</v>
      </c>
      <c r="F81" s="43">
        <v>1</v>
      </c>
      <c r="G81" s="43">
        <v>4</v>
      </c>
      <c r="H81" s="43">
        <v>6</v>
      </c>
      <c r="I81" s="43">
        <v>8</v>
      </c>
      <c r="J81" s="35">
        <v>33.78</v>
      </c>
      <c r="K81" s="36">
        <v>16.35</v>
      </c>
      <c r="L81" s="70">
        <v>10.54</v>
      </c>
      <c r="M81" s="51">
        <f t="shared" si="8"/>
        <v>317.54</v>
      </c>
      <c r="N81" s="51">
        <f t="shared" si="9"/>
        <v>57.1572</v>
      </c>
      <c r="O81" s="52">
        <f t="shared" si="10"/>
        <v>374.6972</v>
      </c>
      <c r="P81" s="102">
        <v>340.83</v>
      </c>
      <c r="Q81" s="95">
        <f t="shared" si="11"/>
        <v>1.0993668397734941</v>
      </c>
    </row>
    <row r="82" spans="1:17" ht="12.75">
      <c r="A82" s="76">
        <v>255</v>
      </c>
      <c r="B82" s="123" t="s">
        <v>112</v>
      </c>
      <c r="C82" s="101">
        <v>15</v>
      </c>
      <c r="D82" s="43">
        <v>1</v>
      </c>
      <c r="E82" s="43">
        <v>1</v>
      </c>
      <c r="F82" s="43">
        <v>1</v>
      </c>
      <c r="G82" s="43">
        <v>4</v>
      </c>
      <c r="H82" s="43">
        <v>6</v>
      </c>
      <c r="I82" s="43">
        <v>6</v>
      </c>
      <c r="J82" s="35">
        <v>33.78</v>
      </c>
      <c r="K82" s="36">
        <v>16.35</v>
      </c>
      <c r="L82" s="70">
        <v>10.54</v>
      </c>
      <c r="M82" s="51">
        <f>(D82*G82*J82)+(E82*H82*K82)+(F82*I82*L82)</f>
        <v>296.46000000000004</v>
      </c>
      <c r="N82" s="51">
        <f t="shared" si="9"/>
        <v>53.36280000000001</v>
      </c>
      <c r="O82" s="52">
        <f>M82+N82</f>
        <v>349.82280000000003</v>
      </c>
      <c r="P82" s="102"/>
      <c r="Q82" s="124"/>
    </row>
    <row r="83" spans="1:17" ht="12.75">
      <c r="A83" s="76">
        <v>256</v>
      </c>
      <c r="B83" s="123" t="s">
        <v>113</v>
      </c>
      <c r="C83" s="101">
        <v>15</v>
      </c>
      <c r="D83" s="43">
        <v>1</v>
      </c>
      <c r="E83" s="43">
        <v>1</v>
      </c>
      <c r="F83" s="43">
        <v>1</v>
      </c>
      <c r="G83" s="43">
        <v>4</v>
      </c>
      <c r="H83" s="43">
        <v>6</v>
      </c>
      <c r="I83" s="43">
        <v>6</v>
      </c>
      <c r="J83" s="35">
        <v>33.78</v>
      </c>
      <c r="K83" s="36">
        <v>16.35</v>
      </c>
      <c r="L83" s="70">
        <v>10.54</v>
      </c>
      <c r="M83" s="51">
        <f>(D83*G83*J83)+(E83*H83*K83)+(F83*I83*L83)</f>
        <v>296.46000000000004</v>
      </c>
      <c r="N83" s="51">
        <f t="shared" si="9"/>
        <v>53.36280000000001</v>
      </c>
      <c r="O83" s="52">
        <f>M83+N83</f>
        <v>349.82280000000003</v>
      </c>
      <c r="P83" s="102"/>
      <c r="Q83" s="124"/>
    </row>
    <row r="84" spans="1:17" ht="12.75">
      <c r="A84" s="76">
        <v>257</v>
      </c>
      <c r="B84" s="123" t="s">
        <v>138</v>
      </c>
      <c r="C84" s="101">
        <v>15</v>
      </c>
      <c r="D84" s="43">
        <v>1</v>
      </c>
      <c r="E84" s="43">
        <v>1</v>
      </c>
      <c r="F84" s="43">
        <v>1</v>
      </c>
      <c r="G84" s="43">
        <v>4</v>
      </c>
      <c r="H84" s="43">
        <v>6</v>
      </c>
      <c r="I84" s="43">
        <v>6</v>
      </c>
      <c r="J84" s="35">
        <v>33.78</v>
      </c>
      <c r="K84" s="36">
        <v>16.35</v>
      </c>
      <c r="L84" s="70">
        <v>10.54</v>
      </c>
      <c r="M84" s="51">
        <f>(D84*G84*J84)+(E84*H84*K84)+(F84*I84*L84)</f>
        <v>296.46000000000004</v>
      </c>
      <c r="N84" s="51">
        <f t="shared" si="9"/>
        <v>53.36280000000001</v>
      </c>
      <c r="O84" s="52">
        <f>M84+N84</f>
        <v>349.82280000000003</v>
      </c>
      <c r="P84" s="102"/>
      <c r="Q84" s="124"/>
    </row>
    <row r="85" spans="1:17" ht="13.5">
      <c r="A85" s="140" t="s">
        <v>27</v>
      </c>
      <c r="B85" s="141"/>
      <c r="C85" s="18"/>
      <c r="D85" s="43"/>
      <c r="E85" s="43"/>
      <c r="F85" s="43"/>
      <c r="G85" s="43"/>
      <c r="H85" s="43"/>
      <c r="I85" s="43"/>
      <c r="J85" s="44"/>
      <c r="K85" s="45"/>
      <c r="L85" s="71"/>
      <c r="M85" s="50"/>
      <c r="N85" s="51"/>
      <c r="O85" s="52">
        <f t="shared" si="2"/>
        <v>0</v>
      </c>
      <c r="P85" s="102"/>
      <c r="Q85" s="103" t="e">
        <f t="shared" si="3"/>
        <v>#DIV/0!</v>
      </c>
    </row>
    <row r="86" spans="1:17" ht="21">
      <c r="A86" s="113"/>
      <c r="B86" s="125" t="s">
        <v>114</v>
      </c>
      <c r="C86" s="18"/>
      <c r="D86" s="43"/>
      <c r="E86" s="43"/>
      <c r="F86" s="43"/>
      <c r="G86" s="43"/>
      <c r="H86" s="43"/>
      <c r="I86" s="43"/>
      <c r="J86" s="44"/>
      <c r="K86" s="45"/>
      <c r="L86" s="71"/>
      <c r="M86" s="50"/>
      <c r="N86" s="51"/>
      <c r="O86" s="52"/>
      <c r="P86" s="102"/>
      <c r="Q86" s="103"/>
    </row>
    <row r="87" spans="1:17" ht="13.5">
      <c r="A87" s="4">
        <v>258</v>
      </c>
      <c r="B87" s="5" t="s">
        <v>22</v>
      </c>
      <c r="C87" s="38">
        <v>15</v>
      </c>
      <c r="D87" s="43">
        <v>1</v>
      </c>
      <c r="E87" s="43">
        <v>1</v>
      </c>
      <c r="F87" s="43">
        <v>1</v>
      </c>
      <c r="G87" s="43">
        <v>3</v>
      </c>
      <c r="H87" s="43">
        <v>10</v>
      </c>
      <c r="I87" s="43">
        <v>11.5</v>
      </c>
      <c r="J87" s="35">
        <v>33.78</v>
      </c>
      <c r="K87" s="36">
        <v>16.35</v>
      </c>
      <c r="L87" s="70">
        <v>10.54</v>
      </c>
      <c r="M87" s="50">
        <f t="shared" si="1"/>
        <v>386.05</v>
      </c>
      <c r="N87" s="51">
        <f t="shared" si="0"/>
        <v>69.489</v>
      </c>
      <c r="O87" s="52">
        <f t="shared" si="2"/>
        <v>455.539</v>
      </c>
      <c r="P87" s="102">
        <v>310.6</v>
      </c>
      <c r="Q87" s="103">
        <f t="shared" si="3"/>
        <v>1.4666419832582098</v>
      </c>
    </row>
    <row r="88" spans="1:17" ht="13.5">
      <c r="A88" s="4">
        <v>259</v>
      </c>
      <c r="B88" s="5" t="s">
        <v>28</v>
      </c>
      <c r="C88" s="38">
        <v>15</v>
      </c>
      <c r="D88" s="43">
        <v>1</v>
      </c>
      <c r="E88" s="43">
        <v>1</v>
      </c>
      <c r="F88" s="43">
        <v>1</v>
      </c>
      <c r="G88" s="43">
        <v>3</v>
      </c>
      <c r="H88" s="43">
        <v>10</v>
      </c>
      <c r="I88" s="43">
        <v>11.5</v>
      </c>
      <c r="J88" s="35">
        <v>33.78</v>
      </c>
      <c r="K88" s="36">
        <v>16.35</v>
      </c>
      <c r="L88" s="70">
        <v>10.54</v>
      </c>
      <c r="M88" s="50">
        <f t="shared" si="1"/>
        <v>386.05</v>
      </c>
      <c r="N88" s="51">
        <f t="shared" si="0"/>
        <v>69.489</v>
      </c>
      <c r="O88" s="52">
        <f t="shared" si="2"/>
        <v>455.539</v>
      </c>
      <c r="P88" s="102">
        <v>310.6</v>
      </c>
      <c r="Q88" s="103">
        <f t="shared" si="3"/>
        <v>1.4666419832582098</v>
      </c>
    </row>
    <row r="89" spans="1:17" ht="13.5">
      <c r="A89" s="4">
        <v>260</v>
      </c>
      <c r="B89" s="5" t="s">
        <v>388</v>
      </c>
      <c r="C89" s="38">
        <v>25</v>
      </c>
      <c r="D89" s="43">
        <v>1</v>
      </c>
      <c r="E89" s="43">
        <v>1</v>
      </c>
      <c r="F89" s="43">
        <v>1</v>
      </c>
      <c r="G89" s="43">
        <v>3</v>
      </c>
      <c r="H89" s="43">
        <v>10</v>
      </c>
      <c r="I89" s="43">
        <v>11.5</v>
      </c>
      <c r="J89" s="35">
        <v>33.78</v>
      </c>
      <c r="K89" s="36">
        <v>16.35</v>
      </c>
      <c r="L89" s="70">
        <v>10.54</v>
      </c>
      <c r="M89" s="50">
        <f t="shared" si="1"/>
        <v>386.05</v>
      </c>
      <c r="N89" s="51">
        <f t="shared" si="0"/>
        <v>69.489</v>
      </c>
      <c r="O89" s="52">
        <f t="shared" si="2"/>
        <v>455.539</v>
      </c>
      <c r="P89" s="102"/>
      <c r="Q89" s="103" t="e">
        <f t="shared" si="3"/>
        <v>#DIV/0!</v>
      </c>
    </row>
    <row r="90" spans="1:17" ht="13.5">
      <c r="A90" s="4">
        <v>261</v>
      </c>
      <c r="B90" s="5" t="s">
        <v>29</v>
      </c>
      <c r="C90" s="38">
        <v>11</v>
      </c>
      <c r="D90" s="43">
        <v>1</v>
      </c>
      <c r="E90" s="43">
        <v>1</v>
      </c>
      <c r="F90" s="43">
        <v>1</v>
      </c>
      <c r="G90" s="43">
        <v>3</v>
      </c>
      <c r="H90" s="43">
        <v>10</v>
      </c>
      <c r="I90" s="43">
        <v>11.5</v>
      </c>
      <c r="J90" s="35">
        <v>33.78</v>
      </c>
      <c r="K90" s="36">
        <v>16.35</v>
      </c>
      <c r="L90" s="70">
        <v>10.54</v>
      </c>
      <c r="M90" s="50">
        <f t="shared" si="1"/>
        <v>386.05</v>
      </c>
      <c r="N90" s="51">
        <f t="shared" si="0"/>
        <v>69.489</v>
      </c>
      <c r="O90" s="52">
        <f t="shared" si="2"/>
        <v>455.539</v>
      </c>
      <c r="P90" s="102">
        <v>410.54</v>
      </c>
      <c r="Q90" s="103">
        <f t="shared" si="3"/>
        <v>1.1096092950747796</v>
      </c>
    </row>
    <row r="91" spans="1:17" ht="12.75">
      <c r="A91" s="4">
        <v>262</v>
      </c>
      <c r="B91" s="5" t="s">
        <v>30</v>
      </c>
      <c r="C91" s="38">
        <v>30</v>
      </c>
      <c r="D91" s="43">
        <v>1</v>
      </c>
      <c r="E91" s="43">
        <v>1</v>
      </c>
      <c r="F91" s="43">
        <v>0.5</v>
      </c>
      <c r="G91" s="43">
        <v>28.75</v>
      </c>
      <c r="H91" s="43">
        <v>30</v>
      </c>
      <c r="I91" s="43">
        <v>25</v>
      </c>
      <c r="J91" s="35">
        <v>33.78</v>
      </c>
      <c r="K91" s="36">
        <v>16.35</v>
      </c>
      <c r="L91" s="70">
        <v>10.54</v>
      </c>
      <c r="M91" s="69">
        <f t="shared" si="1"/>
        <v>1593.4250000000002</v>
      </c>
      <c r="N91" s="51">
        <f t="shared" si="0"/>
        <v>286.8165</v>
      </c>
      <c r="O91" s="52">
        <f t="shared" si="2"/>
        <v>1880.2415</v>
      </c>
      <c r="P91" s="102"/>
      <c r="Q91" s="103" t="e">
        <f t="shared" si="3"/>
        <v>#DIV/0!</v>
      </c>
    </row>
    <row r="92" spans="1:17" ht="13.5">
      <c r="A92" s="4">
        <v>263</v>
      </c>
      <c r="B92" s="5" t="s">
        <v>31</v>
      </c>
      <c r="C92" s="38">
        <v>15</v>
      </c>
      <c r="D92" s="43">
        <v>1</v>
      </c>
      <c r="E92" s="43">
        <v>1</v>
      </c>
      <c r="F92" s="43">
        <v>1</v>
      </c>
      <c r="G92" s="43">
        <v>5</v>
      </c>
      <c r="H92" s="43">
        <v>7</v>
      </c>
      <c r="I92" s="43">
        <v>4.5</v>
      </c>
      <c r="J92" s="35">
        <v>33.78</v>
      </c>
      <c r="K92" s="36">
        <v>16.35</v>
      </c>
      <c r="L92" s="70">
        <v>10.54</v>
      </c>
      <c r="M92" s="50">
        <f t="shared" si="1"/>
        <v>330.78000000000003</v>
      </c>
      <c r="N92" s="51">
        <f t="shared" si="0"/>
        <v>59.540400000000005</v>
      </c>
      <c r="O92" s="52">
        <f t="shared" si="2"/>
        <v>390.32040000000006</v>
      </c>
      <c r="P92" s="102"/>
      <c r="Q92" s="103" t="e">
        <f t="shared" si="3"/>
        <v>#DIV/0!</v>
      </c>
    </row>
    <row r="93" spans="1:17" ht="13.5">
      <c r="A93" s="4">
        <v>264</v>
      </c>
      <c r="B93" s="5" t="s">
        <v>32</v>
      </c>
      <c r="C93" s="38">
        <v>13</v>
      </c>
      <c r="D93" s="43">
        <v>1</v>
      </c>
      <c r="E93" s="43">
        <v>1</v>
      </c>
      <c r="F93" s="43">
        <v>1</v>
      </c>
      <c r="G93" s="43">
        <v>4</v>
      </c>
      <c r="H93" s="43">
        <v>10</v>
      </c>
      <c r="I93" s="43">
        <v>8</v>
      </c>
      <c r="J93" s="35">
        <v>33.78</v>
      </c>
      <c r="K93" s="36">
        <v>16.35</v>
      </c>
      <c r="L93" s="70">
        <v>10.54</v>
      </c>
      <c r="M93" s="50">
        <f t="shared" si="1"/>
        <v>382.94</v>
      </c>
      <c r="N93" s="51">
        <f t="shared" si="0"/>
        <v>68.9292</v>
      </c>
      <c r="O93" s="52">
        <f t="shared" si="2"/>
        <v>451.8692</v>
      </c>
      <c r="P93" s="102"/>
      <c r="Q93" s="103" t="e">
        <f t="shared" si="3"/>
        <v>#DIV/0!</v>
      </c>
    </row>
    <row r="94" spans="1:17" ht="13.5">
      <c r="A94" s="4">
        <v>265</v>
      </c>
      <c r="B94" s="5" t="s">
        <v>33</v>
      </c>
      <c r="C94" s="38">
        <v>12</v>
      </c>
      <c r="D94" s="43">
        <v>1</v>
      </c>
      <c r="E94" s="43">
        <v>1</v>
      </c>
      <c r="F94" s="43">
        <v>1</v>
      </c>
      <c r="G94" s="43">
        <v>4</v>
      </c>
      <c r="H94" s="43">
        <v>10</v>
      </c>
      <c r="I94" s="43">
        <v>8</v>
      </c>
      <c r="J94" s="35">
        <v>33.78</v>
      </c>
      <c r="K94" s="36">
        <v>16.35</v>
      </c>
      <c r="L94" s="70">
        <v>10.54</v>
      </c>
      <c r="M94" s="50">
        <f t="shared" si="1"/>
        <v>382.94</v>
      </c>
      <c r="N94" s="51">
        <f t="shared" si="0"/>
        <v>68.9292</v>
      </c>
      <c r="O94" s="52">
        <f t="shared" si="2"/>
        <v>451.8692</v>
      </c>
      <c r="P94" s="102"/>
      <c r="Q94" s="103" t="e">
        <f t="shared" si="3"/>
        <v>#DIV/0!</v>
      </c>
    </row>
    <row r="95" spans="1:17" ht="13.5">
      <c r="A95" s="4">
        <v>266</v>
      </c>
      <c r="B95" s="5" t="s">
        <v>34</v>
      </c>
      <c r="C95" s="38">
        <v>12</v>
      </c>
      <c r="D95" s="43">
        <v>1</v>
      </c>
      <c r="E95" s="43">
        <v>1</v>
      </c>
      <c r="F95" s="43">
        <v>1</v>
      </c>
      <c r="G95" s="43">
        <v>4</v>
      </c>
      <c r="H95" s="43">
        <v>10</v>
      </c>
      <c r="I95" s="43">
        <v>8</v>
      </c>
      <c r="J95" s="35">
        <v>33.78</v>
      </c>
      <c r="K95" s="36">
        <v>16.35</v>
      </c>
      <c r="L95" s="70">
        <v>10.54</v>
      </c>
      <c r="M95" s="50">
        <f t="shared" si="1"/>
        <v>382.94</v>
      </c>
      <c r="N95" s="51">
        <f t="shared" si="0"/>
        <v>68.9292</v>
      </c>
      <c r="O95" s="52">
        <f t="shared" si="2"/>
        <v>451.8692</v>
      </c>
      <c r="P95" s="102"/>
      <c r="Q95" s="103" t="e">
        <f t="shared" si="3"/>
        <v>#DIV/0!</v>
      </c>
    </row>
    <row r="96" spans="1:17" ht="13.5">
      <c r="A96" s="4">
        <v>267</v>
      </c>
      <c r="B96" s="5" t="s">
        <v>115</v>
      </c>
      <c r="C96" s="38">
        <v>7</v>
      </c>
      <c r="D96" s="43">
        <v>1</v>
      </c>
      <c r="E96" s="43">
        <v>1</v>
      </c>
      <c r="F96" s="43">
        <v>1</v>
      </c>
      <c r="G96" s="43">
        <v>7</v>
      </c>
      <c r="H96" s="43">
        <v>7</v>
      </c>
      <c r="I96" s="43">
        <v>6.55</v>
      </c>
      <c r="J96" s="35">
        <v>33.78</v>
      </c>
      <c r="K96" s="36">
        <v>16.35</v>
      </c>
      <c r="L96" s="70">
        <v>10.54</v>
      </c>
      <c r="M96" s="50">
        <f t="shared" si="1"/>
        <v>419.947</v>
      </c>
      <c r="N96" s="51">
        <f t="shared" si="0"/>
        <v>75.59046</v>
      </c>
      <c r="O96" s="52">
        <f t="shared" si="2"/>
        <v>495.53746</v>
      </c>
      <c r="P96" s="102"/>
      <c r="Q96" s="103" t="e">
        <f t="shared" si="3"/>
        <v>#DIV/0!</v>
      </c>
    </row>
    <row r="97" spans="1:17" ht="28.5" customHeight="1">
      <c r="A97" s="4">
        <v>268</v>
      </c>
      <c r="B97" s="5" t="s">
        <v>116</v>
      </c>
      <c r="C97" s="38">
        <v>16</v>
      </c>
      <c r="D97" s="43">
        <v>1</v>
      </c>
      <c r="E97" s="43">
        <v>1</v>
      </c>
      <c r="F97" s="43">
        <v>1</v>
      </c>
      <c r="G97" s="43">
        <v>7</v>
      </c>
      <c r="H97" s="43">
        <v>7</v>
      </c>
      <c r="I97" s="43">
        <v>6.55</v>
      </c>
      <c r="J97" s="35">
        <v>33.78</v>
      </c>
      <c r="K97" s="36">
        <v>16.35</v>
      </c>
      <c r="L97" s="70">
        <v>10.54</v>
      </c>
      <c r="M97" s="50">
        <f t="shared" si="1"/>
        <v>419.947</v>
      </c>
      <c r="N97" s="51">
        <f aca="true" t="shared" si="12" ref="N97:N111">M97*0.18</f>
        <v>75.59046</v>
      </c>
      <c r="O97" s="52">
        <f t="shared" si="2"/>
        <v>495.53746</v>
      </c>
      <c r="P97" s="102">
        <v>410.18</v>
      </c>
      <c r="Q97" s="103">
        <f t="shared" si="3"/>
        <v>1.2080975669218392</v>
      </c>
    </row>
    <row r="98" spans="1:17" ht="13.5">
      <c r="A98" s="4">
        <v>269</v>
      </c>
      <c r="B98" s="5" t="s">
        <v>117</v>
      </c>
      <c r="C98" s="38">
        <v>14</v>
      </c>
      <c r="D98" s="43">
        <v>1</v>
      </c>
      <c r="E98" s="43">
        <v>1</v>
      </c>
      <c r="F98" s="43">
        <v>1</v>
      </c>
      <c r="G98" s="43">
        <v>6</v>
      </c>
      <c r="H98" s="43">
        <v>9</v>
      </c>
      <c r="I98" s="43">
        <v>4</v>
      </c>
      <c r="J98" s="35">
        <v>33.78</v>
      </c>
      <c r="K98" s="36">
        <v>16.35</v>
      </c>
      <c r="L98" s="70">
        <v>10.54</v>
      </c>
      <c r="M98" s="50">
        <f aca="true" t="shared" si="13" ref="M98:M112">(D98*G98*J98)+(E98*H98*K98)+(F98*I98*L98)</f>
        <v>391.99</v>
      </c>
      <c r="N98" s="51">
        <f t="shared" si="12"/>
        <v>70.5582</v>
      </c>
      <c r="O98" s="52">
        <f aca="true" t="shared" si="14" ref="O98:O112">M98+N98</f>
        <v>462.5482</v>
      </c>
      <c r="P98" s="102"/>
      <c r="Q98" s="104" t="e">
        <f aca="true" t="shared" si="15" ref="Q98:Q112">O98/P98</f>
        <v>#DIV/0!</v>
      </c>
    </row>
    <row r="99" spans="1:17" ht="13.5">
      <c r="A99" s="4">
        <v>270</v>
      </c>
      <c r="B99" s="5" t="s">
        <v>35</v>
      </c>
      <c r="C99" s="38">
        <v>8</v>
      </c>
      <c r="D99" s="43">
        <v>1</v>
      </c>
      <c r="E99" s="43">
        <v>1</v>
      </c>
      <c r="F99" s="43">
        <v>1</v>
      </c>
      <c r="G99" s="43">
        <v>4</v>
      </c>
      <c r="H99" s="43">
        <v>7.5</v>
      </c>
      <c r="I99" s="43">
        <v>6</v>
      </c>
      <c r="J99" s="35">
        <v>33.78</v>
      </c>
      <c r="K99" s="36">
        <v>16.35</v>
      </c>
      <c r="L99" s="70">
        <v>10.54</v>
      </c>
      <c r="M99" s="50">
        <f t="shared" si="13"/>
        <v>320.985</v>
      </c>
      <c r="N99" s="51">
        <f t="shared" si="12"/>
        <v>57.7773</v>
      </c>
      <c r="O99" s="52">
        <f t="shared" si="14"/>
        <v>378.7623</v>
      </c>
      <c r="P99" s="102">
        <v>250.91</v>
      </c>
      <c r="Q99" s="103">
        <f t="shared" si="15"/>
        <v>1.5095544219042685</v>
      </c>
    </row>
    <row r="100" spans="1:17" ht="13.5">
      <c r="A100" s="4">
        <v>271</v>
      </c>
      <c r="B100" s="5" t="s">
        <v>36</v>
      </c>
      <c r="C100" s="38">
        <v>8</v>
      </c>
      <c r="D100" s="43">
        <v>1</v>
      </c>
      <c r="E100" s="43">
        <v>1</v>
      </c>
      <c r="F100" s="43">
        <v>1</v>
      </c>
      <c r="G100" s="43">
        <v>4</v>
      </c>
      <c r="H100" s="43">
        <v>7.5</v>
      </c>
      <c r="I100" s="43">
        <v>6</v>
      </c>
      <c r="J100" s="35">
        <v>33.78</v>
      </c>
      <c r="K100" s="36">
        <v>16.35</v>
      </c>
      <c r="L100" s="70">
        <v>10.54</v>
      </c>
      <c r="M100" s="50">
        <f t="shared" si="13"/>
        <v>320.985</v>
      </c>
      <c r="N100" s="51">
        <f t="shared" si="12"/>
        <v>57.7773</v>
      </c>
      <c r="O100" s="52">
        <f t="shared" si="14"/>
        <v>378.7623</v>
      </c>
      <c r="P100" s="102">
        <v>250.91</v>
      </c>
      <c r="Q100" s="103">
        <f t="shared" si="15"/>
        <v>1.5095544219042685</v>
      </c>
    </row>
    <row r="101" spans="1:17" ht="27.75" customHeight="1">
      <c r="A101" s="4">
        <v>272</v>
      </c>
      <c r="B101" s="5" t="s">
        <v>118</v>
      </c>
      <c r="C101" s="38">
        <v>32</v>
      </c>
      <c r="D101" s="43">
        <v>1</v>
      </c>
      <c r="E101" s="43">
        <v>1</v>
      </c>
      <c r="F101" s="43">
        <v>0.5</v>
      </c>
      <c r="G101" s="43">
        <v>3</v>
      </c>
      <c r="H101" s="43">
        <v>5.8</v>
      </c>
      <c r="I101" s="43">
        <v>24</v>
      </c>
      <c r="J101" s="35">
        <v>33.78</v>
      </c>
      <c r="K101" s="36">
        <v>16.35</v>
      </c>
      <c r="L101" s="70">
        <v>10.54</v>
      </c>
      <c r="M101" s="50">
        <f t="shared" si="13"/>
        <v>322.65</v>
      </c>
      <c r="N101" s="51">
        <f t="shared" si="12"/>
        <v>58.07699999999999</v>
      </c>
      <c r="O101" s="52">
        <f t="shared" si="14"/>
        <v>380.727</v>
      </c>
      <c r="P101" s="102">
        <v>310.6</v>
      </c>
      <c r="Q101" s="103">
        <f t="shared" si="15"/>
        <v>1.2257791371538955</v>
      </c>
    </row>
    <row r="102" spans="1:17" ht="66">
      <c r="A102" s="4">
        <v>273</v>
      </c>
      <c r="B102" s="5" t="s">
        <v>415</v>
      </c>
      <c r="C102" s="19">
        <v>17</v>
      </c>
      <c r="D102" s="43">
        <v>1</v>
      </c>
      <c r="E102" s="43">
        <v>1</v>
      </c>
      <c r="F102" s="43">
        <v>1</v>
      </c>
      <c r="G102" s="43">
        <v>5.25</v>
      </c>
      <c r="H102" s="43">
        <v>17</v>
      </c>
      <c r="I102" s="43">
        <v>2.15</v>
      </c>
      <c r="J102" s="35">
        <v>33.78</v>
      </c>
      <c r="K102" s="36">
        <v>16.35</v>
      </c>
      <c r="L102" s="70">
        <v>10.54</v>
      </c>
      <c r="M102" s="50">
        <f t="shared" si="13"/>
        <v>477.9560000000001</v>
      </c>
      <c r="N102" s="51">
        <f t="shared" si="12"/>
        <v>86.03208000000001</v>
      </c>
      <c r="O102" s="52">
        <f t="shared" si="14"/>
        <v>563.9880800000001</v>
      </c>
      <c r="P102" s="102"/>
      <c r="Q102" s="104" t="e">
        <f t="shared" si="15"/>
        <v>#DIV/0!</v>
      </c>
    </row>
    <row r="103" spans="1:17" ht="13.5">
      <c r="A103" s="4">
        <v>274</v>
      </c>
      <c r="B103" s="5" t="s">
        <v>119</v>
      </c>
      <c r="C103" s="38">
        <v>13</v>
      </c>
      <c r="D103" s="43">
        <v>1</v>
      </c>
      <c r="E103" s="43">
        <v>1</v>
      </c>
      <c r="F103" s="43">
        <v>1</v>
      </c>
      <c r="G103" s="43">
        <v>5</v>
      </c>
      <c r="H103" s="43">
        <v>9</v>
      </c>
      <c r="I103" s="43">
        <v>6.5</v>
      </c>
      <c r="J103" s="35">
        <v>33.78</v>
      </c>
      <c r="K103" s="36">
        <v>16.35</v>
      </c>
      <c r="L103" s="70">
        <v>10.54</v>
      </c>
      <c r="M103" s="50">
        <f t="shared" si="13"/>
        <v>384.56</v>
      </c>
      <c r="N103" s="51">
        <f t="shared" si="12"/>
        <v>69.2208</v>
      </c>
      <c r="O103" s="52">
        <f t="shared" si="14"/>
        <v>453.7808</v>
      </c>
      <c r="P103" s="102">
        <v>410.54</v>
      </c>
      <c r="Q103" s="103">
        <f t="shared" si="15"/>
        <v>1.1053266429580553</v>
      </c>
    </row>
    <row r="104" spans="1:17" ht="26.25">
      <c r="A104" s="4">
        <v>275</v>
      </c>
      <c r="B104" s="5" t="s">
        <v>416</v>
      </c>
      <c r="C104" s="38">
        <v>28</v>
      </c>
      <c r="D104" s="43">
        <v>1</v>
      </c>
      <c r="E104" s="43">
        <v>1</v>
      </c>
      <c r="F104" s="43">
        <v>1</v>
      </c>
      <c r="G104" s="43">
        <v>3</v>
      </c>
      <c r="H104" s="43">
        <v>13</v>
      </c>
      <c r="I104" s="43">
        <v>18</v>
      </c>
      <c r="J104" s="35">
        <v>33.78</v>
      </c>
      <c r="K104" s="36">
        <v>16.35</v>
      </c>
      <c r="L104" s="70">
        <v>10.54</v>
      </c>
      <c r="M104" s="50">
        <f t="shared" si="13"/>
        <v>503.60999999999996</v>
      </c>
      <c r="N104" s="51">
        <f t="shared" si="12"/>
        <v>90.64979999999998</v>
      </c>
      <c r="O104" s="52">
        <f t="shared" si="14"/>
        <v>594.2597999999999</v>
      </c>
      <c r="P104" s="102"/>
      <c r="Q104" s="104" t="e">
        <f t="shared" si="15"/>
        <v>#DIV/0!</v>
      </c>
    </row>
    <row r="105" spans="1:17" ht="26.25">
      <c r="A105" s="4">
        <v>276</v>
      </c>
      <c r="B105" s="5" t="s">
        <v>414</v>
      </c>
      <c r="C105" s="38">
        <v>5.5</v>
      </c>
      <c r="D105" s="43">
        <v>1</v>
      </c>
      <c r="E105" s="43">
        <v>1</v>
      </c>
      <c r="F105" s="43">
        <v>1</v>
      </c>
      <c r="G105" s="43">
        <v>5.5</v>
      </c>
      <c r="H105" s="43">
        <v>5.5</v>
      </c>
      <c r="I105" s="43">
        <v>5.5</v>
      </c>
      <c r="J105" s="35">
        <v>33.78</v>
      </c>
      <c r="K105" s="36">
        <v>16.35</v>
      </c>
      <c r="L105" s="70">
        <v>10.54</v>
      </c>
      <c r="M105" s="50">
        <f t="shared" si="13"/>
        <v>333.68500000000006</v>
      </c>
      <c r="N105" s="51">
        <f t="shared" si="12"/>
        <v>60.063300000000005</v>
      </c>
      <c r="O105" s="52">
        <f t="shared" si="14"/>
        <v>393.7483000000001</v>
      </c>
      <c r="P105" s="102">
        <v>358.75</v>
      </c>
      <c r="Q105" s="103">
        <f t="shared" si="15"/>
        <v>1.0975562369337981</v>
      </c>
    </row>
    <row r="106" spans="1:17" ht="26.25">
      <c r="A106" s="4">
        <v>277</v>
      </c>
      <c r="B106" s="5" t="s">
        <v>120</v>
      </c>
      <c r="C106" s="19">
        <v>10</v>
      </c>
      <c r="D106" s="43">
        <v>1</v>
      </c>
      <c r="E106" s="43">
        <v>2</v>
      </c>
      <c r="F106" s="43">
        <v>1</v>
      </c>
      <c r="G106" s="43">
        <v>5</v>
      </c>
      <c r="H106" s="43">
        <v>9</v>
      </c>
      <c r="I106" s="43">
        <v>4</v>
      </c>
      <c r="J106" s="35">
        <v>33.78</v>
      </c>
      <c r="K106" s="36">
        <v>16.35</v>
      </c>
      <c r="L106" s="70">
        <v>10.54</v>
      </c>
      <c r="M106" s="50">
        <f t="shared" si="13"/>
        <v>505.36</v>
      </c>
      <c r="N106" s="51">
        <f t="shared" si="12"/>
        <v>90.9648</v>
      </c>
      <c r="O106" s="52">
        <f t="shared" si="14"/>
        <v>596.3248</v>
      </c>
      <c r="P106" s="102"/>
      <c r="Q106" s="104" t="e">
        <f t="shared" si="15"/>
        <v>#DIV/0!</v>
      </c>
    </row>
    <row r="107" spans="1:17" ht="25.5" customHeight="1">
      <c r="A107" s="4">
        <v>278</v>
      </c>
      <c r="B107" s="5" t="s">
        <v>2</v>
      </c>
      <c r="C107" s="38">
        <v>7</v>
      </c>
      <c r="D107" s="43">
        <v>1</v>
      </c>
      <c r="E107" s="43">
        <v>1</v>
      </c>
      <c r="F107" s="43">
        <v>1</v>
      </c>
      <c r="G107" s="43">
        <v>5.5</v>
      </c>
      <c r="H107" s="43">
        <v>7</v>
      </c>
      <c r="I107" s="43">
        <v>8</v>
      </c>
      <c r="J107" s="35">
        <v>33.78</v>
      </c>
      <c r="K107" s="36">
        <v>16.35</v>
      </c>
      <c r="L107" s="70">
        <v>10.54</v>
      </c>
      <c r="M107" s="50">
        <f t="shared" si="13"/>
        <v>384.56</v>
      </c>
      <c r="N107" s="51">
        <f t="shared" si="12"/>
        <v>69.2208</v>
      </c>
      <c r="O107" s="52">
        <f t="shared" si="14"/>
        <v>453.7808</v>
      </c>
      <c r="P107" s="102"/>
      <c r="Q107" s="104" t="e">
        <f t="shared" si="15"/>
        <v>#DIV/0!</v>
      </c>
    </row>
    <row r="108" spans="1:17" ht="54" customHeight="1">
      <c r="A108" s="4">
        <v>279</v>
      </c>
      <c r="B108" s="5" t="s">
        <v>417</v>
      </c>
      <c r="C108" s="19">
        <v>16</v>
      </c>
      <c r="D108" s="43">
        <v>1</v>
      </c>
      <c r="E108" s="43">
        <v>1</v>
      </c>
      <c r="F108" s="43">
        <v>1</v>
      </c>
      <c r="G108" s="43">
        <v>3</v>
      </c>
      <c r="H108" s="43">
        <v>14.3</v>
      </c>
      <c r="I108" s="43">
        <v>16</v>
      </c>
      <c r="J108" s="35">
        <v>33.78</v>
      </c>
      <c r="K108" s="36">
        <v>16.35</v>
      </c>
      <c r="L108" s="70">
        <v>10.54</v>
      </c>
      <c r="M108" s="50">
        <f>(D108*G108*J108)+(E108*H108*K108)+(F108*I108*L108)</f>
        <v>503.785</v>
      </c>
      <c r="N108" s="51">
        <f t="shared" si="12"/>
        <v>90.68130000000001</v>
      </c>
      <c r="O108" s="52">
        <f>M108+N108</f>
        <v>594.4663</v>
      </c>
      <c r="P108" s="102"/>
      <c r="Q108" s="104"/>
    </row>
    <row r="109" spans="1:17" ht="25.5" customHeight="1">
      <c r="A109" s="4">
        <v>280</v>
      </c>
      <c r="B109" s="5" t="s">
        <v>121</v>
      </c>
      <c r="C109" s="19">
        <v>8</v>
      </c>
      <c r="D109" s="43">
        <v>1</v>
      </c>
      <c r="E109" s="43">
        <v>1</v>
      </c>
      <c r="F109" s="43">
        <v>1</v>
      </c>
      <c r="G109" s="43">
        <v>4</v>
      </c>
      <c r="H109" s="43">
        <v>7</v>
      </c>
      <c r="I109" s="43">
        <v>1.3</v>
      </c>
      <c r="J109" s="35">
        <v>33.78</v>
      </c>
      <c r="K109" s="36">
        <v>16.35</v>
      </c>
      <c r="L109" s="70">
        <v>10.54</v>
      </c>
      <c r="M109" s="50">
        <f>(D109*G109*J109)+(E109*H109*K109)+(F109*I109*L109)</f>
        <v>263.27200000000005</v>
      </c>
      <c r="N109" s="51">
        <f t="shared" si="12"/>
        <v>47.388960000000004</v>
      </c>
      <c r="O109" s="52">
        <f>M109+N109</f>
        <v>310.66096000000005</v>
      </c>
      <c r="P109" s="102"/>
      <c r="Q109" s="104"/>
    </row>
    <row r="110" spans="1:17" ht="27" customHeight="1">
      <c r="A110" s="4">
        <v>281</v>
      </c>
      <c r="B110" s="5" t="s">
        <v>122</v>
      </c>
      <c r="C110" s="19">
        <v>17</v>
      </c>
      <c r="D110" s="43">
        <v>1</v>
      </c>
      <c r="E110" s="43">
        <v>1</v>
      </c>
      <c r="F110" s="43">
        <v>1</v>
      </c>
      <c r="G110" s="43">
        <v>4</v>
      </c>
      <c r="H110" s="43">
        <v>17</v>
      </c>
      <c r="I110" s="43">
        <v>2.15</v>
      </c>
      <c r="J110" s="35">
        <v>33.78</v>
      </c>
      <c r="K110" s="36">
        <v>16.35</v>
      </c>
      <c r="L110" s="70">
        <v>10.54</v>
      </c>
      <c r="M110" s="50">
        <f>(D110*G110*J110)+(E110*H110*K110)+(F110*I110*L110)</f>
        <v>435.73100000000005</v>
      </c>
      <c r="N110" s="51">
        <f t="shared" si="12"/>
        <v>78.43158000000001</v>
      </c>
      <c r="O110" s="52">
        <f>M110+N110</f>
        <v>514.16258</v>
      </c>
      <c r="P110" s="102"/>
      <c r="Q110" s="104"/>
    </row>
    <row r="111" spans="1:17" ht="44.25" customHeight="1">
      <c r="A111" s="4">
        <v>282</v>
      </c>
      <c r="B111" s="5" t="s">
        <v>418</v>
      </c>
      <c r="C111" s="19">
        <v>5.5</v>
      </c>
      <c r="D111" s="43">
        <v>1</v>
      </c>
      <c r="E111" s="43">
        <v>1</v>
      </c>
      <c r="F111" s="43">
        <v>1</v>
      </c>
      <c r="G111" s="43">
        <v>5.5</v>
      </c>
      <c r="H111" s="43">
        <v>5.5</v>
      </c>
      <c r="I111" s="43">
        <v>5.5</v>
      </c>
      <c r="J111" s="35">
        <v>33.78</v>
      </c>
      <c r="K111" s="36">
        <v>16.35</v>
      </c>
      <c r="L111" s="70">
        <v>10.54</v>
      </c>
      <c r="M111" s="50">
        <f>(D111*G111*J111)+(E111*H111*K111)+(F111*I111*L111)</f>
        <v>333.68500000000006</v>
      </c>
      <c r="N111" s="51">
        <f t="shared" si="12"/>
        <v>60.063300000000005</v>
      </c>
      <c r="O111" s="52">
        <f>M111+N111</f>
        <v>393.7483000000001</v>
      </c>
      <c r="P111" s="102"/>
      <c r="Q111" s="104"/>
    </row>
    <row r="112" spans="1:17" ht="26.25">
      <c r="A112" s="4">
        <v>283</v>
      </c>
      <c r="B112" s="5" t="s">
        <v>419</v>
      </c>
      <c r="C112" s="19">
        <v>8</v>
      </c>
      <c r="D112" s="43">
        <v>1</v>
      </c>
      <c r="E112" s="43">
        <v>1</v>
      </c>
      <c r="F112" s="43">
        <v>1</v>
      </c>
      <c r="G112" s="43">
        <v>6</v>
      </c>
      <c r="H112" s="43">
        <v>8</v>
      </c>
      <c r="I112" s="43">
        <v>1.3</v>
      </c>
      <c r="J112" s="35">
        <v>33.78</v>
      </c>
      <c r="K112" s="36">
        <v>16.35</v>
      </c>
      <c r="L112" s="70">
        <v>10.54</v>
      </c>
      <c r="M112" s="50">
        <f t="shared" si="13"/>
        <v>347.182</v>
      </c>
      <c r="N112" s="51">
        <f>M112*0.18</f>
        <v>62.492760000000004</v>
      </c>
      <c r="O112" s="52">
        <f t="shared" si="14"/>
        <v>409.67476</v>
      </c>
      <c r="P112" s="102"/>
      <c r="Q112" s="104" t="e">
        <f t="shared" si="15"/>
        <v>#DIV/0!</v>
      </c>
    </row>
    <row r="113" spans="1:17" ht="26.25">
      <c r="A113" s="4">
        <v>284</v>
      </c>
      <c r="B113" s="5" t="s">
        <v>420</v>
      </c>
      <c r="C113" s="19">
        <v>17</v>
      </c>
      <c r="D113" s="43">
        <v>1</v>
      </c>
      <c r="E113" s="43">
        <v>1</v>
      </c>
      <c r="F113" s="43">
        <v>1</v>
      </c>
      <c r="G113" s="43">
        <v>4</v>
      </c>
      <c r="H113" s="43">
        <v>15.75</v>
      </c>
      <c r="I113" s="43">
        <v>2.15</v>
      </c>
      <c r="J113" s="35">
        <v>33.78</v>
      </c>
      <c r="K113" s="36">
        <v>16.35</v>
      </c>
      <c r="L113" s="70">
        <v>10.54</v>
      </c>
      <c r="M113" s="50">
        <f>(D113*G113*J113)+(E113*H113*K113)+(F113*I113*L113)</f>
        <v>415.29350000000005</v>
      </c>
      <c r="N113" s="51">
        <f>M113*0.18</f>
        <v>74.75283</v>
      </c>
      <c r="O113" s="52">
        <f>M113+N113</f>
        <v>490.04633000000007</v>
      </c>
      <c r="P113" s="102"/>
      <c r="Q113" s="104" t="e">
        <f>O113/P113</f>
        <v>#DIV/0!</v>
      </c>
    </row>
    <row r="114" spans="1:17" ht="39">
      <c r="A114" s="4">
        <v>285</v>
      </c>
      <c r="B114" s="5" t="s">
        <v>220</v>
      </c>
      <c r="C114" s="38">
        <v>4</v>
      </c>
      <c r="D114" s="34">
        <v>1</v>
      </c>
      <c r="E114" s="34">
        <v>1</v>
      </c>
      <c r="F114" s="34">
        <v>1</v>
      </c>
      <c r="G114" s="34">
        <v>0.5</v>
      </c>
      <c r="H114" s="34">
        <v>0.7</v>
      </c>
      <c r="I114" s="34">
        <v>6.8</v>
      </c>
      <c r="J114" s="35">
        <v>33.78</v>
      </c>
      <c r="K114" s="36">
        <v>16.35</v>
      </c>
      <c r="L114" s="70">
        <v>10.54</v>
      </c>
      <c r="M114" s="50">
        <f>(D114*G114*J114)+(E114*H114*K114)+(F114*I114*L114)</f>
        <v>100.007</v>
      </c>
      <c r="N114" s="51">
        <f>M114*0.18</f>
        <v>18.00126</v>
      </c>
      <c r="O114" s="52">
        <f>M114+N114</f>
        <v>118.00826</v>
      </c>
      <c r="P114" s="102"/>
      <c r="Q114" s="104" t="e">
        <f>O114/P114</f>
        <v>#DIV/0!</v>
      </c>
    </row>
    <row r="115" spans="1:17" ht="13.5">
      <c r="A115" s="4">
        <v>286</v>
      </c>
      <c r="B115" s="5" t="s">
        <v>421</v>
      </c>
      <c r="C115" s="19">
        <v>16</v>
      </c>
      <c r="D115" s="43">
        <v>1</v>
      </c>
      <c r="E115" s="43">
        <v>1</v>
      </c>
      <c r="F115" s="43">
        <v>1</v>
      </c>
      <c r="G115" s="43">
        <v>3</v>
      </c>
      <c r="H115" s="43">
        <v>14.3</v>
      </c>
      <c r="I115" s="43">
        <v>16</v>
      </c>
      <c r="J115" s="35">
        <v>33.78</v>
      </c>
      <c r="K115" s="36">
        <v>16.35</v>
      </c>
      <c r="L115" s="70">
        <v>10.54</v>
      </c>
      <c r="M115" s="50">
        <f>(D115*G115*J115)+(E115*H115*K115)+(F115*I115*L115)</f>
        <v>503.785</v>
      </c>
      <c r="N115" s="51">
        <f>M115*0.18</f>
        <v>90.68130000000001</v>
      </c>
      <c r="O115" s="52">
        <f>M115+N115</f>
        <v>594.4663</v>
      </c>
      <c r="P115" s="102"/>
      <c r="Q115" s="104" t="e">
        <f>O115/P115</f>
        <v>#DIV/0!</v>
      </c>
    </row>
    <row r="116" spans="1:17" ht="13.5">
      <c r="A116" s="4">
        <v>287</v>
      </c>
      <c r="B116" s="5" t="s">
        <v>422</v>
      </c>
      <c r="C116" s="19">
        <v>13</v>
      </c>
      <c r="D116" s="43">
        <v>1</v>
      </c>
      <c r="E116" s="43">
        <v>1</v>
      </c>
      <c r="F116" s="43">
        <v>1</v>
      </c>
      <c r="G116" s="43">
        <v>5</v>
      </c>
      <c r="H116" s="43">
        <v>9</v>
      </c>
      <c r="I116" s="43">
        <v>6.5</v>
      </c>
      <c r="J116" s="35">
        <v>33.78</v>
      </c>
      <c r="K116" s="36">
        <v>16.35</v>
      </c>
      <c r="L116" s="70">
        <v>10.54</v>
      </c>
      <c r="M116" s="50">
        <f>(D116*G116*J116)+(E116*H116*K116)+(F116*I116*L116)</f>
        <v>384.56</v>
      </c>
      <c r="N116" s="51">
        <f>M116*0.18</f>
        <v>69.2208</v>
      </c>
      <c r="O116" s="52">
        <f>M116+N116</f>
        <v>453.7808</v>
      </c>
      <c r="P116" s="102"/>
      <c r="Q116" s="104" t="e">
        <f>O116/P116</f>
        <v>#DIV/0!</v>
      </c>
    </row>
    <row r="118" ht="12.75">
      <c r="A118" s="121" t="s">
        <v>76</v>
      </c>
    </row>
    <row r="119" ht="12.75">
      <c r="A119" s="121" t="s">
        <v>124</v>
      </c>
    </row>
    <row r="120" ht="12.75">
      <c r="A120" s="121" t="s">
        <v>125</v>
      </c>
    </row>
    <row r="121" ht="12.75">
      <c r="A121" s="121" t="s">
        <v>78</v>
      </c>
    </row>
  </sheetData>
  <mergeCells count="3">
    <mergeCell ref="A57:B57"/>
    <mergeCell ref="A4:B4"/>
    <mergeCell ref="A85:B85"/>
  </mergeCells>
  <printOptions/>
  <pageMargins left="1.06" right="0.17" top="0.7" bottom="0.5" header="0.48" footer="0.31"/>
  <pageSetup horizontalDpi="300" verticalDpi="300" orientation="portrait" paperSize="9" r:id="rId1"/>
  <headerFooter alignWithMargins="0">
    <oddHeader>&amp;C&amp;A</oddHeader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tabSelected="1" workbookViewId="0" topLeftCell="A46">
      <selection activeCell="B70" sqref="B70"/>
    </sheetView>
  </sheetViews>
  <sheetFormatPr defaultColWidth="9.140625" defaultRowHeight="12.75"/>
  <cols>
    <col min="1" max="1" width="6.421875" style="0" customWidth="1"/>
    <col min="2" max="2" width="48.00390625" style="0" customWidth="1"/>
    <col min="3" max="3" width="5.00390625" style="0" hidden="1" customWidth="1"/>
    <col min="4" max="4" width="5.28125" style="0" hidden="1" customWidth="1"/>
    <col min="5" max="5" width="5.421875" style="0" hidden="1" customWidth="1"/>
    <col min="6" max="6" width="5.00390625" style="0" hidden="1" customWidth="1"/>
    <col min="7" max="7" width="6.28125" style="0" hidden="1" customWidth="1"/>
    <col min="8" max="8" width="5.57421875" style="0" hidden="1" customWidth="1"/>
    <col min="9" max="9" width="5.8515625" style="0" hidden="1" customWidth="1"/>
    <col min="10" max="12" width="9.140625" style="0" hidden="1" customWidth="1"/>
    <col min="13" max="13" width="10.7109375" style="0" customWidth="1"/>
    <col min="15" max="15" width="9.8515625" style="0" customWidth="1"/>
    <col min="16" max="17" width="0" style="0" hidden="1" customWidth="1"/>
  </cols>
  <sheetData>
    <row r="1" spans="1:15" ht="12.75">
      <c r="A1" s="33"/>
      <c r="B1" s="72" t="s">
        <v>97</v>
      </c>
      <c r="C1" s="73"/>
      <c r="D1" s="73"/>
      <c r="E1" s="73"/>
      <c r="F1" s="73"/>
      <c r="G1" s="33"/>
      <c r="H1" s="33"/>
      <c r="I1" s="33"/>
      <c r="J1" s="33"/>
      <c r="K1" s="33"/>
      <c r="L1" s="33"/>
      <c r="M1" s="33"/>
      <c r="N1" s="33"/>
      <c r="O1" s="33"/>
    </row>
    <row r="2" spans="1:15" ht="12.75">
      <c r="A2" s="33"/>
      <c r="B2" s="74" t="s">
        <v>229</v>
      </c>
      <c r="C2" s="75"/>
      <c r="D2" s="75"/>
      <c r="E2" s="75"/>
      <c r="F2" s="75"/>
      <c r="G2" s="33"/>
      <c r="H2" s="33"/>
      <c r="I2" s="33"/>
      <c r="J2" s="33"/>
      <c r="K2" s="33"/>
      <c r="L2" s="33"/>
      <c r="M2" s="33"/>
      <c r="N2" s="33"/>
      <c r="O2" s="33"/>
    </row>
    <row r="3" spans="1:17" ht="13.5" customHeight="1">
      <c r="A3" s="76">
        <v>114</v>
      </c>
      <c r="B3" s="80" t="s">
        <v>139</v>
      </c>
      <c r="C3" s="81">
        <v>3</v>
      </c>
      <c r="D3" s="43">
        <v>1</v>
      </c>
      <c r="E3" s="43">
        <v>1</v>
      </c>
      <c r="F3" s="43">
        <v>1</v>
      </c>
      <c r="G3" s="43">
        <v>3</v>
      </c>
      <c r="H3" s="43">
        <v>3</v>
      </c>
      <c r="I3" s="43">
        <v>1.9</v>
      </c>
      <c r="J3" s="35">
        <v>33.78</v>
      </c>
      <c r="K3" s="36">
        <v>16.35</v>
      </c>
      <c r="L3" s="70">
        <v>10.54</v>
      </c>
      <c r="M3" s="51">
        <f aca="true" t="shared" si="0" ref="M3:M14">(D3*G3*J3)+(E3*H3*K3)+(F3*I3*L3)</f>
        <v>170.416</v>
      </c>
      <c r="N3" s="51">
        <f aca="true" t="shared" si="1" ref="N3:N14">M3*0.18</f>
        <v>30.674879999999998</v>
      </c>
      <c r="O3" s="52">
        <f aca="true" t="shared" si="2" ref="O3:O14">M3+N3</f>
        <v>201.09088</v>
      </c>
      <c r="P3" s="102">
        <v>29.22</v>
      </c>
      <c r="Q3" s="95">
        <f aca="true" t="shared" si="3" ref="Q3:Q16">O3/P3</f>
        <v>6.881960301163587</v>
      </c>
    </row>
    <row r="4" spans="1:17" ht="13.5" customHeight="1">
      <c r="A4" s="76">
        <v>115</v>
      </c>
      <c r="B4" s="80" t="s">
        <v>140</v>
      </c>
      <c r="C4" s="81">
        <v>3</v>
      </c>
      <c r="D4" s="43">
        <v>1</v>
      </c>
      <c r="E4" s="43">
        <v>1</v>
      </c>
      <c r="F4" s="43">
        <v>1</v>
      </c>
      <c r="G4" s="43">
        <v>3</v>
      </c>
      <c r="H4" s="43">
        <v>3</v>
      </c>
      <c r="I4" s="43">
        <v>1.9</v>
      </c>
      <c r="J4" s="35">
        <v>33.78</v>
      </c>
      <c r="K4" s="36">
        <v>16.35</v>
      </c>
      <c r="L4" s="70">
        <v>10.54</v>
      </c>
      <c r="M4" s="51">
        <f t="shared" si="0"/>
        <v>170.416</v>
      </c>
      <c r="N4" s="51">
        <f t="shared" si="1"/>
        <v>30.674879999999998</v>
      </c>
      <c r="O4" s="52">
        <f t="shared" si="2"/>
        <v>201.09088</v>
      </c>
      <c r="P4" s="102">
        <v>29.22</v>
      </c>
      <c r="Q4" s="95">
        <f t="shared" si="3"/>
        <v>6.881960301163587</v>
      </c>
    </row>
    <row r="5" spans="1:17" ht="15" customHeight="1">
      <c r="A5" s="76">
        <v>116</v>
      </c>
      <c r="B5" s="80" t="s">
        <v>141</v>
      </c>
      <c r="C5" s="81">
        <v>3.5</v>
      </c>
      <c r="D5" s="43">
        <v>1</v>
      </c>
      <c r="E5" s="43">
        <v>1</v>
      </c>
      <c r="F5" s="43">
        <v>1</v>
      </c>
      <c r="G5" s="43">
        <v>3</v>
      </c>
      <c r="H5" s="43">
        <v>3</v>
      </c>
      <c r="I5" s="43">
        <v>1.9</v>
      </c>
      <c r="J5" s="35">
        <v>33.78</v>
      </c>
      <c r="K5" s="36">
        <v>16.35</v>
      </c>
      <c r="L5" s="70">
        <v>10.54</v>
      </c>
      <c r="M5" s="51">
        <f t="shared" si="0"/>
        <v>170.416</v>
      </c>
      <c r="N5" s="51">
        <f t="shared" si="1"/>
        <v>30.674879999999998</v>
      </c>
      <c r="O5" s="52">
        <f t="shared" si="2"/>
        <v>201.09088</v>
      </c>
      <c r="P5" s="102">
        <v>34.09</v>
      </c>
      <c r="Q5" s="95">
        <f t="shared" si="3"/>
        <v>5.898823115283074</v>
      </c>
    </row>
    <row r="6" spans="1:17" ht="16.5" customHeight="1">
      <c r="A6" s="76">
        <v>117</v>
      </c>
      <c r="B6" s="80" t="s">
        <v>142</v>
      </c>
      <c r="C6" s="81">
        <v>4.5</v>
      </c>
      <c r="D6" s="43">
        <v>1</v>
      </c>
      <c r="E6" s="43">
        <v>1</v>
      </c>
      <c r="F6" s="43">
        <v>1</v>
      </c>
      <c r="G6" s="43">
        <v>4.5</v>
      </c>
      <c r="H6" s="43">
        <v>4.5</v>
      </c>
      <c r="I6" s="43">
        <v>2.75</v>
      </c>
      <c r="J6" s="35">
        <v>33.78</v>
      </c>
      <c r="K6" s="36">
        <v>16.35</v>
      </c>
      <c r="L6" s="70">
        <v>10.54</v>
      </c>
      <c r="M6" s="51">
        <f t="shared" si="0"/>
        <v>254.57</v>
      </c>
      <c r="N6" s="51">
        <f t="shared" si="1"/>
        <v>45.822599999999994</v>
      </c>
      <c r="O6" s="52">
        <f t="shared" si="2"/>
        <v>300.3926</v>
      </c>
      <c r="P6" s="102">
        <v>85.2</v>
      </c>
      <c r="Q6" s="95">
        <f t="shared" si="3"/>
        <v>3.5257347417840377</v>
      </c>
    </row>
    <row r="7" spans="1:17" ht="16.5" customHeight="1">
      <c r="A7" s="76">
        <v>118</v>
      </c>
      <c r="B7" s="80" t="s">
        <v>143</v>
      </c>
      <c r="C7" s="81">
        <v>4.5</v>
      </c>
      <c r="D7" s="43">
        <v>1</v>
      </c>
      <c r="E7" s="43">
        <v>1</v>
      </c>
      <c r="F7" s="43">
        <v>0.5</v>
      </c>
      <c r="G7" s="43">
        <v>1.75</v>
      </c>
      <c r="H7" s="43">
        <v>3</v>
      </c>
      <c r="I7" s="43">
        <v>1</v>
      </c>
      <c r="J7" s="35">
        <v>33.78</v>
      </c>
      <c r="K7" s="36">
        <v>16.35</v>
      </c>
      <c r="L7" s="70">
        <v>10.54</v>
      </c>
      <c r="M7" s="51">
        <f t="shared" si="0"/>
        <v>113.435</v>
      </c>
      <c r="N7" s="51">
        <f t="shared" si="1"/>
        <v>20.4183</v>
      </c>
      <c r="O7" s="52">
        <f t="shared" si="2"/>
        <v>133.8533</v>
      </c>
      <c r="P7" s="102">
        <v>43.83</v>
      </c>
      <c r="Q7" s="95">
        <f t="shared" si="3"/>
        <v>3.053919689710244</v>
      </c>
    </row>
    <row r="8" spans="1:17" ht="15.75" customHeight="1">
      <c r="A8" s="76">
        <v>119</v>
      </c>
      <c r="B8" s="80" t="s">
        <v>144</v>
      </c>
      <c r="C8" s="81">
        <v>4</v>
      </c>
      <c r="D8" s="43">
        <v>1</v>
      </c>
      <c r="E8" s="43">
        <v>1</v>
      </c>
      <c r="F8" s="43">
        <v>1</v>
      </c>
      <c r="G8" s="43">
        <v>4.5</v>
      </c>
      <c r="H8" s="43">
        <v>4.5</v>
      </c>
      <c r="I8" s="43">
        <v>2.75</v>
      </c>
      <c r="J8" s="35">
        <v>33.78</v>
      </c>
      <c r="K8" s="36">
        <v>16.35</v>
      </c>
      <c r="L8" s="70">
        <v>10.54</v>
      </c>
      <c r="M8" s="51">
        <f t="shared" si="0"/>
        <v>254.57</v>
      </c>
      <c r="N8" s="51">
        <f t="shared" si="1"/>
        <v>45.822599999999994</v>
      </c>
      <c r="O8" s="52">
        <f t="shared" si="2"/>
        <v>300.3926</v>
      </c>
      <c r="P8" s="102">
        <v>38.96</v>
      </c>
      <c r="Q8" s="95">
        <f t="shared" si="3"/>
        <v>7.710282340862423</v>
      </c>
    </row>
    <row r="9" spans="1:17" ht="14.25" customHeight="1">
      <c r="A9" s="76">
        <v>120</v>
      </c>
      <c r="B9" s="80" t="s">
        <v>145</v>
      </c>
      <c r="C9" s="98">
        <v>6</v>
      </c>
      <c r="D9" s="43">
        <v>1</v>
      </c>
      <c r="E9" s="43">
        <v>1</v>
      </c>
      <c r="F9" s="43">
        <v>1</v>
      </c>
      <c r="G9" s="43">
        <v>4.5</v>
      </c>
      <c r="H9" s="43">
        <v>4.5</v>
      </c>
      <c r="I9" s="43">
        <v>2.75</v>
      </c>
      <c r="J9" s="35">
        <v>33.78</v>
      </c>
      <c r="K9" s="36">
        <v>16.35</v>
      </c>
      <c r="L9" s="70">
        <v>10.54</v>
      </c>
      <c r="M9" s="51">
        <f t="shared" si="0"/>
        <v>254.57</v>
      </c>
      <c r="N9" s="51">
        <f t="shared" si="1"/>
        <v>45.822599999999994</v>
      </c>
      <c r="O9" s="52">
        <f t="shared" si="2"/>
        <v>300.3926</v>
      </c>
      <c r="P9" s="102">
        <v>58.43</v>
      </c>
      <c r="Q9" s="95">
        <f t="shared" si="3"/>
        <v>5.141067944549033</v>
      </c>
    </row>
    <row r="10" spans="1:17" ht="15" customHeight="1">
      <c r="A10" s="76">
        <v>121</v>
      </c>
      <c r="B10" s="80" t="s">
        <v>146</v>
      </c>
      <c r="C10" s="98">
        <v>13</v>
      </c>
      <c r="D10" s="43">
        <v>1</v>
      </c>
      <c r="E10" s="43">
        <v>1</v>
      </c>
      <c r="F10" s="43">
        <v>1</v>
      </c>
      <c r="G10" s="43">
        <v>4.5</v>
      </c>
      <c r="H10" s="43">
        <v>4.5</v>
      </c>
      <c r="I10" s="43">
        <v>2.75</v>
      </c>
      <c r="J10" s="35">
        <v>33.78</v>
      </c>
      <c r="K10" s="36">
        <v>16.35</v>
      </c>
      <c r="L10" s="70">
        <v>10.54</v>
      </c>
      <c r="M10" s="51">
        <f t="shared" si="0"/>
        <v>254.57</v>
      </c>
      <c r="N10" s="51">
        <f t="shared" si="1"/>
        <v>45.822599999999994</v>
      </c>
      <c r="O10" s="52">
        <f t="shared" si="2"/>
        <v>300.3926</v>
      </c>
      <c r="P10" s="102">
        <v>126.61</v>
      </c>
      <c r="Q10" s="95">
        <f t="shared" si="3"/>
        <v>2.3725819445541427</v>
      </c>
    </row>
    <row r="11" spans="1:17" ht="14.25" customHeight="1">
      <c r="A11" s="76">
        <v>122</v>
      </c>
      <c r="B11" s="80" t="s">
        <v>147</v>
      </c>
      <c r="C11" s="98">
        <v>13</v>
      </c>
      <c r="D11" s="43">
        <v>1</v>
      </c>
      <c r="E11" s="43">
        <v>1</v>
      </c>
      <c r="F11" s="43">
        <v>0.5</v>
      </c>
      <c r="G11" s="43">
        <v>3</v>
      </c>
      <c r="H11" s="43">
        <v>9</v>
      </c>
      <c r="I11" s="43">
        <v>3</v>
      </c>
      <c r="J11" s="35">
        <v>33.78</v>
      </c>
      <c r="K11" s="36">
        <v>16.35</v>
      </c>
      <c r="L11" s="70">
        <v>10.54</v>
      </c>
      <c r="M11" s="51">
        <f t="shared" si="0"/>
        <v>264.3</v>
      </c>
      <c r="N11" s="51">
        <f t="shared" si="1"/>
        <v>47.574</v>
      </c>
      <c r="O11" s="52">
        <f t="shared" si="2"/>
        <v>311.874</v>
      </c>
      <c r="P11" s="102">
        <v>287.12</v>
      </c>
      <c r="Q11" s="95">
        <f t="shared" si="3"/>
        <v>1.0862148230704933</v>
      </c>
    </row>
    <row r="12" spans="1:17" ht="13.5" customHeight="1">
      <c r="A12" s="76">
        <v>123</v>
      </c>
      <c r="B12" s="80" t="s">
        <v>148</v>
      </c>
      <c r="C12" s="81">
        <v>1</v>
      </c>
      <c r="D12" s="43">
        <v>1</v>
      </c>
      <c r="E12" s="43">
        <v>2</v>
      </c>
      <c r="F12" s="43">
        <v>1</v>
      </c>
      <c r="G12" s="43">
        <v>1</v>
      </c>
      <c r="H12" s="43">
        <v>1</v>
      </c>
      <c r="I12" s="43">
        <v>1</v>
      </c>
      <c r="J12" s="35">
        <v>33.78</v>
      </c>
      <c r="K12" s="36">
        <v>16.35</v>
      </c>
      <c r="L12" s="70">
        <v>10.54</v>
      </c>
      <c r="M12" s="51">
        <f t="shared" si="0"/>
        <v>77.02000000000001</v>
      </c>
      <c r="N12" s="51">
        <f t="shared" si="1"/>
        <v>13.863600000000002</v>
      </c>
      <c r="O12" s="52">
        <f t="shared" si="2"/>
        <v>90.88360000000002</v>
      </c>
      <c r="P12" s="102">
        <v>20.09</v>
      </c>
      <c r="Q12" s="95">
        <f t="shared" si="3"/>
        <v>4.523822797411649</v>
      </c>
    </row>
    <row r="13" spans="1:17" ht="15" customHeight="1">
      <c r="A13" s="76">
        <v>124</v>
      </c>
      <c r="B13" s="80" t="s">
        <v>149</v>
      </c>
      <c r="C13" s="81">
        <v>1</v>
      </c>
      <c r="D13" s="43">
        <v>1</v>
      </c>
      <c r="E13" s="43">
        <v>2</v>
      </c>
      <c r="F13" s="43">
        <v>1</v>
      </c>
      <c r="G13" s="43">
        <v>1</v>
      </c>
      <c r="H13" s="43">
        <v>1</v>
      </c>
      <c r="I13" s="43">
        <v>1</v>
      </c>
      <c r="J13" s="35">
        <v>33.78</v>
      </c>
      <c r="K13" s="36">
        <v>16.35</v>
      </c>
      <c r="L13" s="70">
        <v>10.54</v>
      </c>
      <c r="M13" s="51">
        <f t="shared" si="0"/>
        <v>77.02000000000001</v>
      </c>
      <c r="N13" s="51">
        <f t="shared" si="1"/>
        <v>13.863600000000002</v>
      </c>
      <c r="O13" s="52">
        <f t="shared" si="2"/>
        <v>90.88360000000002</v>
      </c>
      <c r="P13" s="102">
        <v>20.09</v>
      </c>
      <c r="Q13" s="95">
        <f t="shared" si="3"/>
        <v>4.523822797411649</v>
      </c>
    </row>
    <row r="14" spans="1:17" ht="12.75" customHeight="1">
      <c r="A14" s="76">
        <v>125</v>
      </c>
      <c r="B14" s="80" t="s">
        <v>150</v>
      </c>
      <c r="C14" s="81">
        <v>1</v>
      </c>
      <c r="D14" s="43">
        <v>1</v>
      </c>
      <c r="E14" s="43">
        <v>2</v>
      </c>
      <c r="F14" s="43">
        <v>1</v>
      </c>
      <c r="G14" s="43">
        <v>1</v>
      </c>
      <c r="H14" s="43">
        <v>1</v>
      </c>
      <c r="I14" s="43">
        <v>1</v>
      </c>
      <c r="J14" s="35">
        <v>33.78</v>
      </c>
      <c r="K14" s="36">
        <v>16.35</v>
      </c>
      <c r="L14" s="70">
        <v>10.54</v>
      </c>
      <c r="M14" s="51">
        <f t="shared" si="0"/>
        <v>77.02000000000001</v>
      </c>
      <c r="N14" s="51">
        <f t="shared" si="1"/>
        <v>13.863600000000002</v>
      </c>
      <c r="O14" s="52">
        <f t="shared" si="2"/>
        <v>90.88360000000002</v>
      </c>
      <c r="P14" s="102">
        <v>20.09</v>
      </c>
      <c r="Q14" s="95">
        <f t="shared" si="3"/>
        <v>4.523822797411649</v>
      </c>
    </row>
    <row r="15" spans="1:17" ht="12.75">
      <c r="A15" s="76">
        <v>126</v>
      </c>
      <c r="B15" s="82" t="s">
        <v>151</v>
      </c>
      <c r="C15" s="99">
        <v>4</v>
      </c>
      <c r="D15" s="43">
        <v>1</v>
      </c>
      <c r="E15" s="43">
        <v>2</v>
      </c>
      <c r="F15" s="43">
        <v>1</v>
      </c>
      <c r="G15" s="43">
        <v>1.5</v>
      </c>
      <c r="H15" s="43">
        <v>1.5</v>
      </c>
      <c r="I15" s="43">
        <v>1</v>
      </c>
      <c r="J15" s="35">
        <v>33.78</v>
      </c>
      <c r="K15" s="36">
        <v>16.35</v>
      </c>
      <c r="L15" s="70">
        <v>10.54</v>
      </c>
      <c r="M15" s="51">
        <f>(D15*G15*J15)+(E15*H15*K15)+(F15*I15*L15)</f>
        <v>110.25999999999999</v>
      </c>
      <c r="N15" s="51">
        <f>M15*0.18</f>
        <v>19.846799999999998</v>
      </c>
      <c r="O15" s="52">
        <f>M15+N15</f>
        <v>130.1068</v>
      </c>
      <c r="P15" s="102">
        <v>50.32</v>
      </c>
      <c r="Q15" s="95">
        <f t="shared" si="3"/>
        <v>2.5855882352941175</v>
      </c>
    </row>
    <row r="16" spans="1:17" ht="12.75">
      <c r="A16" s="76">
        <v>127</v>
      </c>
      <c r="B16" s="83" t="s">
        <v>152</v>
      </c>
      <c r="C16" s="99">
        <v>4</v>
      </c>
      <c r="D16" s="43">
        <v>1</v>
      </c>
      <c r="E16" s="43">
        <v>2</v>
      </c>
      <c r="F16" s="43">
        <v>0.5</v>
      </c>
      <c r="G16" s="43">
        <v>1.5</v>
      </c>
      <c r="H16" s="43">
        <v>1.5</v>
      </c>
      <c r="I16" s="43">
        <v>1</v>
      </c>
      <c r="J16" s="35">
        <v>33.78</v>
      </c>
      <c r="K16" s="36">
        <v>16.35</v>
      </c>
      <c r="L16" s="70">
        <v>10.54</v>
      </c>
      <c r="M16" s="51">
        <f>(D16*G16*J16)+(E16*H16*K16)+(F16*I16*L16)</f>
        <v>104.99</v>
      </c>
      <c r="N16" s="51">
        <f aca="true" t="shared" si="4" ref="N16:N47">M16*0.18</f>
        <v>18.8982</v>
      </c>
      <c r="O16" s="52">
        <f>M16+N16</f>
        <v>123.8882</v>
      </c>
      <c r="P16" s="102">
        <v>100.05</v>
      </c>
      <c r="Q16" s="95">
        <f t="shared" si="3"/>
        <v>1.238262868565717</v>
      </c>
    </row>
    <row r="17" spans="1:17" ht="12.75">
      <c r="A17" s="76">
        <v>128</v>
      </c>
      <c r="B17" s="83" t="s">
        <v>153</v>
      </c>
      <c r="C17" s="100">
        <v>2</v>
      </c>
      <c r="D17" s="43">
        <v>1</v>
      </c>
      <c r="E17" s="43">
        <v>2</v>
      </c>
      <c r="F17" s="43">
        <v>1</v>
      </c>
      <c r="G17" s="43">
        <v>1.5</v>
      </c>
      <c r="H17" s="43">
        <v>2</v>
      </c>
      <c r="I17" s="43">
        <v>1.5</v>
      </c>
      <c r="J17" s="35">
        <v>33.78</v>
      </c>
      <c r="K17" s="36">
        <v>16.35</v>
      </c>
      <c r="L17" s="70">
        <v>10.54</v>
      </c>
      <c r="M17" s="51">
        <f aca="true" t="shared" si="5" ref="M17:M45">(D17*G17*J17)+(E17*H17*K17)+(F17*I17*L17)</f>
        <v>131.88</v>
      </c>
      <c r="N17" s="51">
        <f t="shared" si="4"/>
        <v>23.7384</v>
      </c>
      <c r="O17" s="52">
        <f aca="true" t="shared" si="6" ref="O17:O45">M17+N17</f>
        <v>155.6184</v>
      </c>
      <c r="P17" s="102">
        <v>50.02</v>
      </c>
      <c r="Q17" s="95">
        <f aca="true" t="shared" si="7" ref="Q17:Q45">O17/P17</f>
        <v>3.111123550579768</v>
      </c>
    </row>
    <row r="18" spans="1:17" ht="25.5" customHeight="1">
      <c r="A18" s="76">
        <v>129</v>
      </c>
      <c r="B18" s="77" t="s">
        <v>154</v>
      </c>
      <c r="C18" s="98">
        <v>13</v>
      </c>
      <c r="D18" s="43">
        <v>1</v>
      </c>
      <c r="E18" s="43">
        <v>1</v>
      </c>
      <c r="F18" s="43">
        <v>0.5</v>
      </c>
      <c r="G18" s="43">
        <v>5</v>
      </c>
      <c r="H18" s="43">
        <v>4</v>
      </c>
      <c r="I18" s="43">
        <v>6.5</v>
      </c>
      <c r="J18" s="35">
        <v>33.78</v>
      </c>
      <c r="K18" s="36">
        <v>16.35</v>
      </c>
      <c r="L18" s="70">
        <v>10.54</v>
      </c>
      <c r="M18" s="51">
        <f t="shared" si="5"/>
        <v>268.555</v>
      </c>
      <c r="N18" s="51">
        <f t="shared" si="4"/>
        <v>48.3399</v>
      </c>
      <c r="O18" s="52">
        <f t="shared" si="6"/>
        <v>316.8949</v>
      </c>
      <c r="P18" s="102">
        <v>287.12</v>
      </c>
      <c r="Q18" s="95">
        <f t="shared" si="7"/>
        <v>1.103701936472555</v>
      </c>
    </row>
    <row r="19" spans="1:17" ht="12.75">
      <c r="A19" s="76">
        <v>130</v>
      </c>
      <c r="B19" s="83" t="s">
        <v>155</v>
      </c>
      <c r="C19" s="99">
        <v>3</v>
      </c>
      <c r="D19" s="43">
        <v>1</v>
      </c>
      <c r="E19" s="43">
        <v>2</v>
      </c>
      <c r="F19" s="43">
        <v>1</v>
      </c>
      <c r="G19" s="43">
        <v>1</v>
      </c>
      <c r="H19" s="43">
        <v>1</v>
      </c>
      <c r="I19" s="43">
        <v>1</v>
      </c>
      <c r="J19" s="35">
        <v>33.78</v>
      </c>
      <c r="K19" s="36">
        <v>16.35</v>
      </c>
      <c r="L19" s="70">
        <v>10.54</v>
      </c>
      <c r="M19" s="51">
        <f t="shared" si="5"/>
        <v>77.02000000000001</v>
      </c>
      <c r="N19" s="51">
        <f t="shared" si="4"/>
        <v>13.863600000000002</v>
      </c>
      <c r="O19" s="52">
        <f t="shared" si="6"/>
        <v>90.88360000000002</v>
      </c>
      <c r="P19" s="102">
        <v>58.43</v>
      </c>
      <c r="Q19" s="95">
        <f t="shared" si="7"/>
        <v>1.5554270066746536</v>
      </c>
    </row>
    <row r="20" spans="1:17" ht="12.75">
      <c r="A20" s="76">
        <v>131</v>
      </c>
      <c r="B20" s="83" t="s">
        <v>156</v>
      </c>
      <c r="C20" s="81">
        <v>1</v>
      </c>
      <c r="D20" s="43">
        <v>1</v>
      </c>
      <c r="E20" s="43">
        <v>1</v>
      </c>
      <c r="F20" s="43">
        <v>0.5</v>
      </c>
      <c r="G20" s="43">
        <v>0.4</v>
      </c>
      <c r="H20" s="43">
        <v>1</v>
      </c>
      <c r="I20" s="43">
        <v>0.1</v>
      </c>
      <c r="J20" s="35">
        <v>33.78</v>
      </c>
      <c r="K20" s="36">
        <v>16.35</v>
      </c>
      <c r="L20" s="70">
        <v>10.54</v>
      </c>
      <c r="M20" s="51">
        <f t="shared" si="5"/>
        <v>30.389000000000003</v>
      </c>
      <c r="N20" s="51">
        <f t="shared" si="4"/>
        <v>5.47002</v>
      </c>
      <c r="O20" s="52">
        <f t="shared" si="6"/>
        <v>35.85902</v>
      </c>
      <c r="P20" s="102">
        <v>20.09</v>
      </c>
      <c r="Q20" s="95">
        <f t="shared" si="7"/>
        <v>1.7849188651070185</v>
      </c>
    </row>
    <row r="21" spans="1:17" ht="12.75">
      <c r="A21" s="76">
        <v>132</v>
      </c>
      <c r="B21" s="83" t="s">
        <v>157</v>
      </c>
      <c r="C21" s="100">
        <v>3</v>
      </c>
      <c r="D21" s="43">
        <v>1</v>
      </c>
      <c r="E21" s="43">
        <v>2</v>
      </c>
      <c r="F21" s="43">
        <v>1</v>
      </c>
      <c r="G21" s="43">
        <v>1</v>
      </c>
      <c r="H21" s="43">
        <v>1</v>
      </c>
      <c r="I21" s="43">
        <v>1</v>
      </c>
      <c r="J21" s="35">
        <v>33.78</v>
      </c>
      <c r="K21" s="36">
        <v>16.35</v>
      </c>
      <c r="L21" s="70">
        <v>10.54</v>
      </c>
      <c r="M21" s="51">
        <f t="shared" si="5"/>
        <v>77.02000000000001</v>
      </c>
      <c r="N21" s="51">
        <f t="shared" si="4"/>
        <v>13.863600000000002</v>
      </c>
      <c r="O21" s="52">
        <f t="shared" si="6"/>
        <v>90.88360000000002</v>
      </c>
      <c r="P21" s="102">
        <v>50.07</v>
      </c>
      <c r="Q21" s="95">
        <f t="shared" si="7"/>
        <v>1.8151308168564013</v>
      </c>
    </row>
    <row r="22" spans="1:17" ht="26.25">
      <c r="A22" s="76">
        <v>133</v>
      </c>
      <c r="B22" s="77" t="s">
        <v>222</v>
      </c>
      <c r="C22" s="100">
        <v>30</v>
      </c>
      <c r="D22" s="43">
        <v>1</v>
      </c>
      <c r="E22" s="43">
        <v>1</v>
      </c>
      <c r="F22" s="43">
        <v>0.5</v>
      </c>
      <c r="G22" s="43">
        <v>2.7</v>
      </c>
      <c r="H22" s="43">
        <v>3</v>
      </c>
      <c r="I22" s="43">
        <v>25</v>
      </c>
      <c r="J22" s="35">
        <v>33.78</v>
      </c>
      <c r="K22" s="36">
        <v>16.35</v>
      </c>
      <c r="L22" s="70">
        <v>10.54</v>
      </c>
      <c r="M22" s="51">
        <f t="shared" si="5"/>
        <v>272.006</v>
      </c>
      <c r="N22" s="51">
        <f t="shared" si="4"/>
        <v>48.961079999999995</v>
      </c>
      <c r="O22" s="52">
        <f t="shared" si="6"/>
        <v>320.96707999999995</v>
      </c>
      <c r="P22" s="102">
        <v>292.17</v>
      </c>
      <c r="Q22" s="95">
        <f t="shared" si="7"/>
        <v>1.0985627545607008</v>
      </c>
    </row>
    <row r="23" spans="1:17" ht="26.25">
      <c r="A23" s="76">
        <v>134</v>
      </c>
      <c r="B23" s="77" t="s">
        <v>223</v>
      </c>
      <c r="C23" s="100">
        <v>42</v>
      </c>
      <c r="D23" s="43">
        <v>1</v>
      </c>
      <c r="E23" s="43">
        <v>1</v>
      </c>
      <c r="F23" s="43">
        <v>0.5</v>
      </c>
      <c r="G23" s="43">
        <v>3</v>
      </c>
      <c r="H23" s="43">
        <v>5</v>
      </c>
      <c r="I23" s="43">
        <v>38</v>
      </c>
      <c r="J23" s="35">
        <v>33.78</v>
      </c>
      <c r="K23" s="36">
        <v>16.35</v>
      </c>
      <c r="L23" s="70">
        <v>10.54</v>
      </c>
      <c r="M23" s="51">
        <f t="shared" si="5"/>
        <v>383.35</v>
      </c>
      <c r="N23" s="51">
        <f t="shared" si="4"/>
        <v>69.003</v>
      </c>
      <c r="O23" s="52">
        <f t="shared" si="6"/>
        <v>452.353</v>
      </c>
      <c r="P23" s="102">
        <v>409.04</v>
      </c>
      <c r="Q23" s="95">
        <f t="shared" si="7"/>
        <v>1.105889399569724</v>
      </c>
    </row>
    <row r="24" spans="1:17" ht="52.5">
      <c r="A24" s="76">
        <v>135</v>
      </c>
      <c r="B24" s="77" t="s">
        <v>224</v>
      </c>
      <c r="C24" s="100">
        <v>38</v>
      </c>
      <c r="D24" s="43">
        <v>1</v>
      </c>
      <c r="E24" s="43">
        <v>1</v>
      </c>
      <c r="F24" s="43">
        <v>0.5</v>
      </c>
      <c r="G24" s="34">
        <v>3</v>
      </c>
      <c r="H24" s="34">
        <v>5</v>
      </c>
      <c r="I24" s="34">
        <v>30</v>
      </c>
      <c r="J24" s="35">
        <v>33.78</v>
      </c>
      <c r="K24" s="36">
        <v>16.35</v>
      </c>
      <c r="L24" s="70">
        <v>10.54</v>
      </c>
      <c r="M24" s="51">
        <f t="shared" si="5"/>
        <v>341.19</v>
      </c>
      <c r="N24" s="51">
        <f t="shared" si="4"/>
        <v>61.414199999999994</v>
      </c>
      <c r="O24" s="52">
        <f t="shared" si="6"/>
        <v>402.6042</v>
      </c>
      <c r="P24" s="102">
        <v>370.08</v>
      </c>
      <c r="Q24" s="95">
        <f t="shared" si="7"/>
        <v>1.0878842412451362</v>
      </c>
    </row>
    <row r="25" spans="1:17" ht="39">
      <c r="A25" s="76">
        <v>136</v>
      </c>
      <c r="B25" s="77" t="s">
        <v>226</v>
      </c>
      <c r="C25" s="100">
        <v>36</v>
      </c>
      <c r="D25" s="43">
        <v>1</v>
      </c>
      <c r="E25" s="43">
        <v>1</v>
      </c>
      <c r="F25" s="43">
        <v>0.5</v>
      </c>
      <c r="G25" s="34">
        <v>2</v>
      </c>
      <c r="H25" s="34">
        <v>6.6</v>
      </c>
      <c r="I25" s="34">
        <v>28</v>
      </c>
      <c r="J25" s="35">
        <v>33.78</v>
      </c>
      <c r="K25" s="36">
        <v>16.35</v>
      </c>
      <c r="L25" s="70">
        <v>10.54</v>
      </c>
      <c r="M25" s="51">
        <f t="shared" si="5"/>
        <v>323.03</v>
      </c>
      <c r="N25" s="51">
        <f t="shared" si="4"/>
        <v>58.145399999999995</v>
      </c>
      <c r="O25" s="52">
        <f t="shared" si="6"/>
        <v>381.17539999999997</v>
      </c>
      <c r="P25" s="102">
        <v>350.6</v>
      </c>
      <c r="Q25" s="95">
        <f t="shared" si="7"/>
        <v>1.0872087849401024</v>
      </c>
    </row>
    <row r="26" spans="1:17" ht="39">
      <c r="A26" s="76">
        <v>137</v>
      </c>
      <c r="B26" s="77" t="s">
        <v>225</v>
      </c>
      <c r="C26" s="100">
        <v>36</v>
      </c>
      <c r="D26" s="43">
        <v>1</v>
      </c>
      <c r="E26" s="43">
        <v>1</v>
      </c>
      <c r="F26" s="43">
        <v>0.5</v>
      </c>
      <c r="G26" s="34">
        <v>2</v>
      </c>
      <c r="H26" s="34">
        <v>6.6</v>
      </c>
      <c r="I26" s="34">
        <v>28</v>
      </c>
      <c r="J26" s="35">
        <v>33.78</v>
      </c>
      <c r="K26" s="36">
        <v>16.35</v>
      </c>
      <c r="L26" s="70">
        <v>10.54</v>
      </c>
      <c r="M26" s="51">
        <f t="shared" si="5"/>
        <v>323.03</v>
      </c>
      <c r="N26" s="51">
        <f t="shared" si="4"/>
        <v>58.145399999999995</v>
      </c>
      <c r="O26" s="52">
        <f t="shared" si="6"/>
        <v>381.17539999999997</v>
      </c>
      <c r="P26" s="102">
        <v>350.6</v>
      </c>
      <c r="Q26" s="95">
        <f t="shared" si="7"/>
        <v>1.0872087849401024</v>
      </c>
    </row>
    <row r="27" spans="1:17" ht="12.75">
      <c r="A27" s="76">
        <v>138</v>
      </c>
      <c r="B27" s="83" t="s">
        <v>158</v>
      </c>
      <c r="C27" s="84">
        <v>35</v>
      </c>
      <c r="D27" s="43">
        <v>1</v>
      </c>
      <c r="E27" s="43">
        <v>1</v>
      </c>
      <c r="F27" s="43">
        <v>0.5</v>
      </c>
      <c r="G27" s="34">
        <v>2</v>
      </c>
      <c r="H27" s="34">
        <v>6.1</v>
      </c>
      <c r="I27" s="34">
        <v>28</v>
      </c>
      <c r="J27" s="35">
        <v>33.78</v>
      </c>
      <c r="K27" s="36">
        <v>16.35</v>
      </c>
      <c r="L27" s="70">
        <v>10.54</v>
      </c>
      <c r="M27" s="51">
        <f t="shared" si="5"/>
        <v>314.855</v>
      </c>
      <c r="N27" s="51">
        <f t="shared" si="4"/>
        <v>56.6739</v>
      </c>
      <c r="O27" s="52">
        <f t="shared" si="6"/>
        <v>371.5289</v>
      </c>
      <c r="P27" s="102">
        <v>340.86</v>
      </c>
      <c r="Q27" s="95">
        <f t="shared" si="7"/>
        <v>1.0899750630757497</v>
      </c>
    </row>
    <row r="28" spans="1:17" ht="12.75">
      <c r="A28" s="76">
        <v>139</v>
      </c>
      <c r="B28" s="83" t="s">
        <v>159</v>
      </c>
      <c r="C28" s="98">
        <v>13</v>
      </c>
      <c r="D28" s="43">
        <v>1</v>
      </c>
      <c r="E28" s="43">
        <v>1</v>
      </c>
      <c r="F28" s="43">
        <v>0.5</v>
      </c>
      <c r="G28" s="34">
        <v>1</v>
      </c>
      <c r="H28" s="34">
        <v>2</v>
      </c>
      <c r="I28" s="34">
        <v>10</v>
      </c>
      <c r="J28" s="35">
        <v>33.78</v>
      </c>
      <c r="K28" s="36">
        <v>16.35</v>
      </c>
      <c r="L28" s="70">
        <v>10.54</v>
      </c>
      <c r="M28" s="51">
        <f t="shared" si="5"/>
        <v>119.18</v>
      </c>
      <c r="N28" s="51">
        <f t="shared" si="4"/>
        <v>21.4524</v>
      </c>
      <c r="O28" s="52">
        <f t="shared" si="6"/>
        <v>140.63240000000002</v>
      </c>
      <c r="P28" s="102">
        <v>126.61</v>
      </c>
      <c r="Q28" s="95">
        <f t="shared" si="7"/>
        <v>1.1107527051575707</v>
      </c>
    </row>
    <row r="29" spans="1:17" ht="12.75">
      <c r="A29" s="76">
        <v>140</v>
      </c>
      <c r="B29" s="83" t="s">
        <v>160</v>
      </c>
      <c r="C29" s="84">
        <v>35</v>
      </c>
      <c r="D29" s="43">
        <v>1</v>
      </c>
      <c r="E29" s="43">
        <v>1</v>
      </c>
      <c r="F29" s="43">
        <v>0.5</v>
      </c>
      <c r="G29" s="43">
        <v>10</v>
      </c>
      <c r="H29" s="43">
        <v>28</v>
      </c>
      <c r="I29" s="43">
        <v>5</v>
      </c>
      <c r="J29" s="35">
        <v>33.78</v>
      </c>
      <c r="K29" s="36">
        <v>16.35</v>
      </c>
      <c r="L29" s="70">
        <v>10.54</v>
      </c>
      <c r="M29" s="51">
        <f t="shared" si="5"/>
        <v>821.9500000000002</v>
      </c>
      <c r="N29" s="51">
        <f t="shared" si="4"/>
        <v>147.95100000000002</v>
      </c>
      <c r="O29" s="52">
        <f t="shared" si="6"/>
        <v>969.9010000000002</v>
      </c>
      <c r="P29" s="102">
        <v>340.86</v>
      </c>
      <c r="Q29" s="95">
        <f t="shared" si="7"/>
        <v>2.8454526785190404</v>
      </c>
    </row>
    <row r="30" spans="1:17" ht="27.75" customHeight="1">
      <c r="A30" s="76">
        <v>141</v>
      </c>
      <c r="B30" s="77" t="s">
        <v>161</v>
      </c>
      <c r="C30" s="101">
        <v>27</v>
      </c>
      <c r="D30" s="43">
        <v>1</v>
      </c>
      <c r="E30" s="43">
        <v>1</v>
      </c>
      <c r="F30" s="43">
        <v>0.5</v>
      </c>
      <c r="G30" s="43">
        <v>5</v>
      </c>
      <c r="H30" s="43">
        <v>9</v>
      </c>
      <c r="I30" s="43">
        <v>13</v>
      </c>
      <c r="J30" s="35">
        <v>33.78</v>
      </c>
      <c r="K30" s="36">
        <v>16.35</v>
      </c>
      <c r="L30" s="70">
        <v>10.54</v>
      </c>
      <c r="M30" s="51">
        <f t="shared" si="5"/>
        <v>384.56</v>
      </c>
      <c r="N30" s="51">
        <f t="shared" si="4"/>
        <v>69.2208</v>
      </c>
      <c r="O30" s="52">
        <f t="shared" si="6"/>
        <v>453.7808</v>
      </c>
      <c r="P30" s="102">
        <v>262.95</v>
      </c>
      <c r="Q30" s="95">
        <f t="shared" si="7"/>
        <v>1.7257303669899222</v>
      </c>
    </row>
    <row r="31" spans="1:17" ht="14.25" customHeight="1">
      <c r="A31" s="76">
        <v>142</v>
      </c>
      <c r="B31" s="77" t="s">
        <v>96</v>
      </c>
      <c r="C31" s="101">
        <v>26</v>
      </c>
      <c r="D31" s="43">
        <v>1</v>
      </c>
      <c r="E31" s="43">
        <v>1</v>
      </c>
      <c r="F31" s="43">
        <v>0.5</v>
      </c>
      <c r="G31" s="43">
        <v>4</v>
      </c>
      <c r="H31" s="43">
        <v>9</v>
      </c>
      <c r="I31" s="43">
        <v>14</v>
      </c>
      <c r="J31" s="35">
        <v>33.78</v>
      </c>
      <c r="K31" s="36">
        <v>16.35</v>
      </c>
      <c r="L31" s="70">
        <v>10.54</v>
      </c>
      <c r="M31" s="51">
        <f t="shared" si="5"/>
        <v>356.04999999999995</v>
      </c>
      <c r="N31" s="51">
        <f t="shared" si="4"/>
        <v>64.08899999999998</v>
      </c>
      <c r="O31" s="52">
        <f t="shared" si="6"/>
        <v>420.13899999999995</v>
      </c>
      <c r="P31" s="102">
        <v>253.21</v>
      </c>
      <c r="Q31" s="95">
        <f t="shared" si="7"/>
        <v>1.6592512144070137</v>
      </c>
    </row>
    <row r="32" spans="1:17" ht="14.25" customHeight="1">
      <c r="A32" s="76">
        <v>143</v>
      </c>
      <c r="B32" s="77" t="s">
        <v>162</v>
      </c>
      <c r="C32" s="99">
        <v>4.5</v>
      </c>
      <c r="D32" s="43">
        <v>1</v>
      </c>
      <c r="E32" s="43">
        <v>1</v>
      </c>
      <c r="F32" s="43">
        <v>0.5</v>
      </c>
      <c r="G32" s="43">
        <v>1.5</v>
      </c>
      <c r="H32" s="43">
        <v>4</v>
      </c>
      <c r="I32" s="43">
        <v>3</v>
      </c>
      <c r="J32" s="35">
        <v>33.78</v>
      </c>
      <c r="K32" s="36">
        <v>16.35</v>
      </c>
      <c r="L32" s="70">
        <v>10.54</v>
      </c>
      <c r="M32" s="51">
        <f t="shared" si="5"/>
        <v>131.88</v>
      </c>
      <c r="N32" s="51">
        <f>M32*0.18</f>
        <v>23.7384</v>
      </c>
      <c r="O32" s="52">
        <f t="shared" si="6"/>
        <v>155.6184</v>
      </c>
      <c r="P32" s="102">
        <v>43.83</v>
      </c>
      <c r="Q32" s="95">
        <f t="shared" si="7"/>
        <v>3.550499657768652</v>
      </c>
    </row>
    <row r="33" spans="1:17" ht="12.75">
      <c r="A33" s="76">
        <v>144</v>
      </c>
      <c r="B33" s="83" t="s">
        <v>163</v>
      </c>
      <c r="C33" s="98">
        <v>15</v>
      </c>
      <c r="D33" s="43">
        <v>1</v>
      </c>
      <c r="E33" s="43">
        <v>1</v>
      </c>
      <c r="F33" s="43">
        <v>0.5</v>
      </c>
      <c r="G33" s="43">
        <v>5</v>
      </c>
      <c r="H33" s="43">
        <v>9</v>
      </c>
      <c r="I33" s="43">
        <v>13</v>
      </c>
      <c r="J33" s="35">
        <v>33.78</v>
      </c>
      <c r="K33" s="36">
        <v>16.35</v>
      </c>
      <c r="L33" s="70">
        <v>10.54</v>
      </c>
      <c r="M33" s="51">
        <f t="shared" si="5"/>
        <v>384.56</v>
      </c>
      <c r="N33" s="51">
        <f t="shared" si="4"/>
        <v>69.2208</v>
      </c>
      <c r="O33" s="52">
        <f t="shared" si="6"/>
        <v>453.7808</v>
      </c>
      <c r="P33" s="102">
        <v>146.08</v>
      </c>
      <c r="Q33" s="95">
        <f t="shared" si="7"/>
        <v>3.1063855421686744</v>
      </c>
    </row>
    <row r="34" spans="1:17" ht="12.75">
      <c r="A34" s="76">
        <v>145</v>
      </c>
      <c r="B34" s="83" t="s">
        <v>164</v>
      </c>
      <c r="C34" s="98">
        <v>15</v>
      </c>
      <c r="D34" s="43">
        <v>1</v>
      </c>
      <c r="E34" s="43">
        <v>1</v>
      </c>
      <c r="F34" s="43">
        <v>0.5</v>
      </c>
      <c r="G34" s="43">
        <v>5</v>
      </c>
      <c r="H34" s="43">
        <v>9</v>
      </c>
      <c r="I34" s="43">
        <v>13</v>
      </c>
      <c r="J34" s="35">
        <v>33.78</v>
      </c>
      <c r="K34" s="36">
        <v>16.35</v>
      </c>
      <c r="L34" s="70">
        <v>10.54</v>
      </c>
      <c r="M34" s="51">
        <f t="shared" si="5"/>
        <v>384.56</v>
      </c>
      <c r="N34" s="51">
        <f t="shared" si="4"/>
        <v>69.2208</v>
      </c>
      <c r="O34" s="52">
        <f t="shared" si="6"/>
        <v>453.7808</v>
      </c>
      <c r="P34" s="102">
        <v>146.08</v>
      </c>
      <c r="Q34" s="95">
        <f t="shared" si="7"/>
        <v>3.1063855421686744</v>
      </c>
    </row>
    <row r="35" spans="1:17" ht="26.25" customHeight="1">
      <c r="A35" s="76">
        <v>146</v>
      </c>
      <c r="B35" s="85" t="s">
        <v>165</v>
      </c>
      <c r="C35" s="101">
        <v>32</v>
      </c>
      <c r="D35" s="43">
        <v>1</v>
      </c>
      <c r="E35" s="43">
        <v>1</v>
      </c>
      <c r="F35" s="43">
        <v>0.5</v>
      </c>
      <c r="G35" s="43">
        <v>4</v>
      </c>
      <c r="H35" s="43">
        <v>9</v>
      </c>
      <c r="I35" s="43">
        <v>14</v>
      </c>
      <c r="J35" s="35">
        <v>33.78</v>
      </c>
      <c r="K35" s="36">
        <v>16.35</v>
      </c>
      <c r="L35" s="70">
        <v>10.54</v>
      </c>
      <c r="M35" s="51">
        <f t="shared" si="5"/>
        <v>356.04999999999995</v>
      </c>
      <c r="N35" s="51">
        <f t="shared" si="4"/>
        <v>64.08899999999998</v>
      </c>
      <c r="O35" s="52">
        <f t="shared" si="6"/>
        <v>420.13899999999995</v>
      </c>
      <c r="P35" s="102">
        <v>311.69</v>
      </c>
      <c r="Q35" s="95">
        <f t="shared" si="7"/>
        <v>1.347938656998941</v>
      </c>
    </row>
    <row r="36" spans="1:17" ht="14.25" customHeight="1">
      <c r="A36" s="76">
        <v>147</v>
      </c>
      <c r="B36" s="77" t="s">
        <v>166</v>
      </c>
      <c r="C36" s="98">
        <v>6</v>
      </c>
      <c r="D36" s="43">
        <v>1</v>
      </c>
      <c r="E36" s="43">
        <v>1</v>
      </c>
      <c r="F36" s="43">
        <v>1</v>
      </c>
      <c r="G36" s="43">
        <v>3</v>
      </c>
      <c r="H36" s="43">
        <v>5.75</v>
      </c>
      <c r="I36" s="43">
        <v>1.9</v>
      </c>
      <c r="J36" s="35">
        <v>33.78</v>
      </c>
      <c r="K36" s="36">
        <v>16.35</v>
      </c>
      <c r="L36" s="70">
        <v>10.54</v>
      </c>
      <c r="M36" s="51">
        <f t="shared" si="5"/>
        <v>215.37850000000003</v>
      </c>
      <c r="N36" s="51">
        <f t="shared" si="4"/>
        <v>38.768130000000006</v>
      </c>
      <c r="O36" s="52">
        <f t="shared" si="6"/>
        <v>254.14663000000004</v>
      </c>
      <c r="P36" s="102">
        <v>58.43</v>
      </c>
      <c r="Q36" s="95">
        <f t="shared" si="7"/>
        <v>4.349591476981003</v>
      </c>
    </row>
    <row r="37" spans="1:17" ht="28.5" customHeight="1">
      <c r="A37" s="76">
        <v>148</v>
      </c>
      <c r="B37" s="80" t="s">
        <v>167</v>
      </c>
      <c r="C37" s="84">
        <v>35</v>
      </c>
      <c r="D37" s="43">
        <v>1</v>
      </c>
      <c r="E37" s="43">
        <v>1</v>
      </c>
      <c r="F37" s="43">
        <v>0.5</v>
      </c>
      <c r="G37" s="43">
        <v>5</v>
      </c>
      <c r="H37" s="43">
        <v>34</v>
      </c>
      <c r="I37" s="43">
        <v>10</v>
      </c>
      <c r="J37" s="35">
        <v>33.78</v>
      </c>
      <c r="K37" s="36">
        <v>16.35</v>
      </c>
      <c r="L37" s="70">
        <v>10.54</v>
      </c>
      <c r="M37" s="51">
        <f t="shared" si="5"/>
        <v>777.5000000000001</v>
      </c>
      <c r="N37" s="51">
        <f t="shared" si="4"/>
        <v>139.95000000000002</v>
      </c>
      <c r="O37" s="52">
        <f t="shared" si="6"/>
        <v>917.4500000000002</v>
      </c>
      <c r="P37" s="102">
        <v>340.86</v>
      </c>
      <c r="Q37" s="95">
        <f t="shared" si="7"/>
        <v>2.6915742533591507</v>
      </c>
    </row>
    <row r="38" spans="1:17" ht="39.75" customHeight="1">
      <c r="A38" s="76">
        <v>149</v>
      </c>
      <c r="B38" s="80" t="s">
        <v>227</v>
      </c>
      <c r="C38" s="84">
        <v>39.5</v>
      </c>
      <c r="D38" s="43">
        <v>1</v>
      </c>
      <c r="E38" s="43">
        <v>1</v>
      </c>
      <c r="F38" s="43">
        <v>0.5</v>
      </c>
      <c r="G38" s="43">
        <v>5</v>
      </c>
      <c r="H38" s="43">
        <v>34</v>
      </c>
      <c r="I38" s="43">
        <v>10</v>
      </c>
      <c r="J38" s="35">
        <v>33.78</v>
      </c>
      <c r="K38" s="36">
        <v>16.35</v>
      </c>
      <c r="L38" s="70">
        <v>10.54</v>
      </c>
      <c r="M38" s="51">
        <f t="shared" si="5"/>
        <v>777.5000000000001</v>
      </c>
      <c r="N38" s="51">
        <f t="shared" si="4"/>
        <v>139.95000000000002</v>
      </c>
      <c r="O38" s="52">
        <f t="shared" si="6"/>
        <v>917.4500000000002</v>
      </c>
      <c r="P38" s="102">
        <v>384.69</v>
      </c>
      <c r="Q38" s="95">
        <f t="shared" si="7"/>
        <v>2.3849073279783726</v>
      </c>
    </row>
    <row r="39" spans="1:17" ht="27.75" customHeight="1">
      <c r="A39" s="76">
        <v>150</v>
      </c>
      <c r="B39" s="77" t="s">
        <v>168</v>
      </c>
      <c r="C39" s="84">
        <v>35</v>
      </c>
      <c r="D39" s="43">
        <v>1</v>
      </c>
      <c r="E39" s="43">
        <v>1</v>
      </c>
      <c r="F39" s="43">
        <v>0.5</v>
      </c>
      <c r="G39" s="43">
        <v>5</v>
      </c>
      <c r="H39" s="43">
        <v>34</v>
      </c>
      <c r="I39" s="43">
        <v>10</v>
      </c>
      <c r="J39" s="35">
        <v>33.78</v>
      </c>
      <c r="K39" s="36">
        <v>16.35</v>
      </c>
      <c r="L39" s="70">
        <v>10.54</v>
      </c>
      <c r="M39" s="51">
        <f t="shared" si="5"/>
        <v>777.5000000000001</v>
      </c>
      <c r="N39" s="51">
        <f t="shared" si="4"/>
        <v>139.95000000000002</v>
      </c>
      <c r="O39" s="52">
        <f t="shared" si="6"/>
        <v>917.4500000000002</v>
      </c>
      <c r="P39" s="102">
        <v>340.86</v>
      </c>
      <c r="Q39" s="95">
        <f t="shared" si="7"/>
        <v>2.6915742533591507</v>
      </c>
    </row>
    <row r="40" spans="1:17" ht="24.75" customHeight="1">
      <c r="A40" s="76">
        <v>151</v>
      </c>
      <c r="B40" s="77" t="s">
        <v>169</v>
      </c>
      <c r="C40" s="98">
        <v>12</v>
      </c>
      <c r="D40" s="43">
        <v>1</v>
      </c>
      <c r="E40" s="43">
        <v>1</v>
      </c>
      <c r="F40" s="43">
        <v>0.5</v>
      </c>
      <c r="G40" s="43">
        <v>3</v>
      </c>
      <c r="H40" s="43">
        <v>9</v>
      </c>
      <c r="I40" s="43">
        <v>3.75</v>
      </c>
      <c r="J40" s="35">
        <v>33.78</v>
      </c>
      <c r="K40" s="36">
        <v>16.35</v>
      </c>
      <c r="L40" s="70">
        <v>10.54</v>
      </c>
      <c r="M40" s="51">
        <f t="shared" si="5"/>
        <v>268.2525</v>
      </c>
      <c r="N40" s="51">
        <f t="shared" si="4"/>
        <v>48.28545</v>
      </c>
      <c r="O40" s="52">
        <f t="shared" si="6"/>
        <v>316.53795</v>
      </c>
      <c r="P40" s="102">
        <v>116.87</v>
      </c>
      <c r="Q40" s="95">
        <f t="shared" si="7"/>
        <v>2.7084619662873277</v>
      </c>
    </row>
    <row r="41" spans="1:17" ht="12.75">
      <c r="A41" s="76">
        <v>152</v>
      </c>
      <c r="B41" s="83" t="s">
        <v>21</v>
      </c>
      <c r="C41" s="98">
        <v>12</v>
      </c>
      <c r="D41" s="43">
        <v>1</v>
      </c>
      <c r="E41" s="43">
        <v>1</v>
      </c>
      <c r="F41" s="43">
        <v>0.5</v>
      </c>
      <c r="G41" s="43">
        <v>3</v>
      </c>
      <c r="H41" s="43">
        <v>9</v>
      </c>
      <c r="I41" s="43">
        <v>3.75</v>
      </c>
      <c r="J41" s="35">
        <v>33.78</v>
      </c>
      <c r="K41" s="36">
        <v>16.35</v>
      </c>
      <c r="L41" s="70">
        <v>10.54</v>
      </c>
      <c r="M41" s="51">
        <f t="shared" si="5"/>
        <v>268.2525</v>
      </c>
      <c r="N41" s="51">
        <f t="shared" si="4"/>
        <v>48.28545</v>
      </c>
      <c r="O41" s="52">
        <f t="shared" si="6"/>
        <v>316.53795</v>
      </c>
      <c r="P41" s="102">
        <v>116.87</v>
      </c>
      <c r="Q41" s="95">
        <f t="shared" si="7"/>
        <v>2.7084619662873277</v>
      </c>
    </row>
    <row r="42" spans="1:17" ht="27" customHeight="1">
      <c r="A42" s="76">
        <v>153</v>
      </c>
      <c r="B42" s="77" t="s">
        <v>170</v>
      </c>
      <c r="C42" s="98">
        <v>12</v>
      </c>
      <c r="D42" s="43">
        <v>1</v>
      </c>
      <c r="E42" s="43">
        <v>1</v>
      </c>
      <c r="F42" s="43">
        <v>0.5</v>
      </c>
      <c r="G42" s="43">
        <v>3</v>
      </c>
      <c r="H42" s="43">
        <v>9</v>
      </c>
      <c r="I42" s="43">
        <v>3.75</v>
      </c>
      <c r="J42" s="35">
        <v>33.78</v>
      </c>
      <c r="K42" s="36">
        <v>16.35</v>
      </c>
      <c r="L42" s="70">
        <v>10.54</v>
      </c>
      <c r="M42" s="51">
        <f t="shared" si="5"/>
        <v>268.2525</v>
      </c>
      <c r="N42" s="51">
        <f t="shared" si="4"/>
        <v>48.28545</v>
      </c>
      <c r="O42" s="52">
        <f t="shared" si="6"/>
        <v>316.53795</v>
      </c>
      <c r="P42" s="102">
        <v>287.31</v>
      </c>
      <c r="Q42" s="95">
        <f t="shared" si="7"/>
        <v>1.1017296648219694</v>
      </c>
    </row>
    <row r="43" spans="1:17" ht="26.25" customHeight="1">
      <c r="A43" s="76">
        <v>154</v>
      </c>
      <c r="B43" s="77" t="s">
        <v>171</v>
      </c>
      <c r="C43" s="98">
        <v>12</v>
      </c>
      <c r="D43" s="43">
        <v>1</v>
      </c>
      <c r="E43" s="43">
        <v>1</v>
      </c>
      <c r="F43" s="43">
        <v>0.5</v>
      </c>
      <c r="G43" s="43">
        <v>3</v>
      </c>
      <c r="H43" s="43">
        <v>9</v>
      </c>
      <c r="I43" s="43">
        <v>3.75</v>
      </c>
      <c r="J43" s="35">
        <v>33.78</v>
      </c>
      <c r="K43" s="36">
        <v>16.35</v>
      </c>
      <c r="L43" s="70">
        <v>10.54</v>
      </c>
      <c r="M43" s="51">
        <f t="shared" si="5"/>
        <v>268.2525</v>
      </c>
      <c r="N43" s="51">
        <f t="shared" si="4"/>
        <v>48.28545</v>
      </c>
      <c r="O43" s="52">
        <f t="shared" si="6"/>
        <v>316.53795</v>
      </c>
      <c r="P43" s="102">
        <v>287.31</v>
      </c>
      <c r="Q43" s="95">
        <f t="shared" si="7"/>
        <v>1.1017296648219694</v>
      </c>
    </row>
    <row r="44" spans="1:17" ht="12.75">
      <c r="A44" s="76">
        <v>155</v>
      </c>
      <c r="B44" s="86" t="s">
        <v>172</v>
      </c>
      <c r="C44" s="98">
        <v>12</v>
      </c>
      <c r="D44" s="43">
        <v>1</v>
      </c>
      <c r="E44" s="43">
        <v>1</v>
      </c>
      <c r="F44" s="43">
        <v>0.5</v>
      </c>
      <c r="G44" s="43">
        <v>3</v>
      </c>
      <c r="H44" s="43">
        <v>9</v>
      </c>
      <c r="I44" s="43">
        <v>3.75</v>
      </c>
      <c r="J44" s="35">
        <v>33.78</v>
      </c>
      <c r="K44" s="36">
        <v>16.35</v>
      </c>
      <c r="L44" s="70">
        <v>10.54</v>
      </c>
      <c r="M44" s="51">
        <f t="shared" si="5"/>
        <v>268.2525</v>
      </c>
      <c r="N44" s="51">
        <f t="shared" si="4"/>
        <v>48.28545</v>
      </c>
      <c r="O44" s="52">
        <f t="shared" si="6"/>
        <v>316.53795</v>
      </c>
      <c r="P44" s="102">
        <v>287.31</v>
      </c>
      <c r="Q44" s="95">
        <f t="shared" si="7"/>
        <v>1.1017296648219694</v>
      </c>
    </row>
    <row r="45" spans="1:17" ht="12.75">
      <c r="A45" s="76">
        <v>156</v>
      </c>
      <c r="B45" s="83" t="s">
        <v>38</v>
      </c>
      <c r="C45" s="84">
        <v>34</v>
      </c>
      <c r="D45" s="43">
        <v>1</v>
      </c>
      <c r="E45" s="43">
        <v>1</v>
      </c>
      <c r="F45" s="43">
        <v>0.5</v>
      </c>
      <c r="G45" s="43">
        <v>5</v>
      </c>
      <c r="H45" s="43">
        <v>34</v>
      </c>
      <c r="I45" s="43">
        <v>10</v>
      </c>
      <c r="J45" s="35">
        <v>33.78</v>
      </c>
      <c r="K45" s="36">
        <v>16.35</v>
      </c>
      <c r="L45" s="70">
        <v>10.54</v>
      </c>
      <c r="M45" s="51">
        <f t="shared" si="5"/>
        <v>777.5000000000001</v>
      </c>
      <c r="N45" s="51">
        <f t="shared" si="4"/>
        <v>139.95000000000002</v>
      </c>
      <c r="O45" s="52">
        <f t="shared" si="6"/>
        <v>917.4500000000002</v>
      </c>
      <c r="P45" s="102">
        <v>331.12</v>
      </c>
      <c r="Q45" s="95">
        <f t="shared" si="7"/>
        <v>2.7707477651606673</v>
      </c>
    </row>
    <row r="46" spans="1:17" ht="26.25" customHeight="1">
      <c r="A46" s="76">
        <v>157</v>
      </c>
      <c r="B46" s="77" t="s">
        <v>173</v>
      </c>
      <c r="C46" s="84">
        <v>51</v>
      </c>
      <c r="D46" s="43">
        <v>1</v>
      </c>
      <c r="E46" s="43">
        <v>1</v>
      </c>
      <c r="F46" s="43">
        <v>0.5</v>
      </c>
      <c r="G46" s="43">
        <v>10</v>
      </c>
      <c r="H46" s="43">
        <v>35.5</v>
      </c>
      <c r="I46" s="43">
        <v>21</v>
      </c>
      <c r="J46" s="35">
        <v>33.78</v>
      </c>
      <c r="K46" s="36">
        <v>16.35</v>
      </c>
      <c r="L46" s="70">
        <v>10.54</v>
      </c>
      <c r="M46" s="51">
        <f>(D46*G46*J46)+(E46*H46*K46)+(F46*I46*L46)</f>
        <v>1028.8950000000002</v>
      </c>
      <c r="N46" s="51">
        <f t="shared" si="4"/>
        <v>185.20110000000003</v>
      </c>
      <c r="O46" s="52">
        <f>M46+N46</f>
        <v>1214.0961000000002</v>
      </c>
      <c r="P46" s="102">
        <v>496.69</v>
      </c>
      <c r="Q46" s="95">
        <f>O46/P46</f>
        <v>2.44437395558598</v>
      </c>
    </row>
    <row r="47" spans="1:17" ht="39" customHeight="1">
      <c r="A47" s="76">
        <v>158</v>
      </c>
      <c r="B47" s="77" t="s">
        <v>174</v>
      </c>
      <c r="C47" s="101">
        <v>29</v>
      </c>
      <c r="D47" s="43">
        <v>1</v>
      </c>
      <c r="E47" s="43">
        <v>1</v>
      </c>
      <c r="F47" s="43">
        <v>0.5</v>
      </c>
      <c r="G47" s="43">
        <v>6</v>
      </c>
      <c r="H47" s="43">
        <v>20</v>
      </c>
      <c r="I47" s="43">
        <v>6.5</v>
      </c>
      <c r="J47" s="35">
        <v>33.78</v>
      </c>
      <c r="K47" s="36">
        <v>16.35</v>
      </c>
      <c r="L47" s="70">
        <v>10.54</v>
      </c>
      <c r="M47" s="51">
        <f>(D47*G47*J47)+(E47*H47*K47)+(F47*I47*L47)</f>
        <v>563.9350000000001</v>
      </c>
      <c r="N47" s="51">
        <f t="shared" si="4"/>
        <v>101.5083</v>
      </c>
      <c r="O47" s="52">
        <f>M47+N47</f>
        <v>665.4433</v>
      </c>
      <c r="P47" s="102">
        <v>282.43</v>
      </c>
      <c r="Q47" s="95">
        <f>O47/P47</f>
        <v>2.356135325567397</v>
      </c>
    </row>
    <row r="48" spans="1:17" ht="12.75">
      <c r="A48" s="33"/>
      <c r="B48" s="92" t="s">
        <v>197</v>
      </c>
      <c r="C48" s="96"/>
      <c r="D48" s="96"/>
      <c r="E48" s="96"/>
      <c r="F48" s="96"/>
      <c r="G48" s="33"/>
      <c r="H48" s="33"/>
      <c r="I48" s="33"/>
      <c r="J48" s="33"/>
      <c r="K48" s="33"/>
      <c r="L48" s="33"/>
      <c r="M48" s="33"/>
      <c r="N48" s="33"/>
      <c r="O48" s="33"/>
      <c r="Q48" s="94" t="e">
        <f aca="true" t="shared" si="8" ref="Q48:Q71">O48/P48</f>
        <v>#DIV/0!</v>
      </c>
    </row>
    <row r="49" spans="1:17" ht="12.75">
      <c r="A49" s="33"/>
      <c r="B49" s="93" t="s">
        <v>198</v>
      </c>
      <c r="C49" s="96"/>
      <c r="D49" s="96"/>
      <c r="E49" s="96"/>
      <c r="F49" s="96"/>
      <c r="G49" s="33"/>
      <c r="H49" s="33"/>
      <c r="I49" s="33"/>
      <c r="J49" s="33"/>
      <c r="K49" s="33"/>
      <c r="L49" s="33"/>
      <c r="M49" s="33"/>
      <c r="N49" s="33"/>
      <c r="O49" s="33"/>
      <c r="Q49" s="94" t="e">
        <f t="shared" si="8"/>
        <v>#DIV/0!</v>
      </c>
    </row>
    <row r="50" spans="1:17" ht="14.25" customHeight="1">
      <c r="A50" s="76">
        <v>159</v>
      </c>
      <c r="B50" s="107" t="s">
        <v>199</v>
      </c>
      <c r="C50" s="84">
        <v>18</v>
      </c>
      <c r="D50" s="43">
        <v>1</v>
      </c>
      <c r="E50" s="43">
        <v>1</v>
      </c>
      <c r="F50" s="43">
        <v>0.5</v>
      </c>
      <c r="G50" s="43">
        <v>1</v>
      </c>
      <c r="H50" s="43">
        <v>9.8</v>
      </c>
      <c r="I50" s="43">
        <v>8</v>
      </c>
      <c r="J50" s="35">
        <v>33.78</v>
      </c>
      <c r="K50" s="36">
        <v>16.35</v>
      </c>
      <c r="L50" s="70">
        <v>10.54</v>
      </c>
      <c r="M50" s="51">
        <f aca="true" t="shared" si="9" ref="M50:M71">(D50*G50*J50)+(E50*H50*K50)+(F50*I50*L50)</f>
        <v>236.17000000000002</v>
      </c>
      <c r="N50" s="51">
        <f aca="true" t="shared" si="10" ref="N50:N71">M50*0.18</f>
        <v>42.510600000000004</v>
      </c>
      <c r="O50" s="52">
        <f aca="true" t="shared" si="11" ref="O50:O71">M50+N50</f>
        <v>278.6806</v>
      </c>
      <c r="P50" s="102">
        <v>254</v>
      </c>
      <c r="Q50" s="95">
        <f t="shared" si="8"/>
        <v>1.0971677165354332</v>
      </c>
    </row>
    <row r="51" spans="1:17" ht="12.75">
      <c r="A51" s="76">
        <v>160</v>
      </c>
      <c r="B51" s="105" t="s">
        <v>200</v>
      </c>
      <c r="C51" s="84">
        <v>8.8</v>
      </c>
      <c r="D51" s="43">
        <v>1</v>
      </c>
      <c r="E51" s="43">
        <v>1</v>
      </c>
      <c r="F51" s="43">
        <v>0.5</v>
      </c>
      <c r="G51" s="43">
        <v>0.5</v>
      </c>
      <c r="H51" s="43">
        <v>2.6</v>
      </c>
      <c r="I51" s="43">
        <v>6.6</v>
      </c>
      <c r="J51" s="35">
        <v>33.78</v>
      </c>
      <c r="K51" s="36">
        <v>16.35</v>
      </c>
      <c r="L51" s="70">
        <v>10.54</v>
      </c>
      <c r="M51" s="51">
        <f t="shared" si="9"/>
        <v>94.182</v>
      </c>
      <c r="N51" s="51">
        <f t="shared" si="10"/>
        <v>16.95276</v>
      </c>
      <c r="O51" s="52">
        <f t="shared" si="11"/>
        <v>111.13476</v>
      </c>
      <c r="P51" s="102">
        <v>100.91</v>
      </c>
      <c r="Q51" s="95">
        <f t="shared" si="8"/>
        <v>1.1013255376077693</v>
      </c>
    </row>
    <row r="52" spans="1:17" ht="12.75">
      <c r="A52" s="76">
        <v>161</v>
      </c>
      <c r="B52" s="105" t="s">
        <v>192</v>
      </c>
      <c r="C52" s="84">
        <v>8.8</v>
      </c>
      <c r="D52" s="43">
        <v>1</v>
      </c>
      <c r="E52" s="43">
        <v>1</v>
      </c>
      <c r="F52" s="43">
        <v>0.5</v>
      </c>
      <c r="G52" s="43">
        <v>0.5</v>
      </c>
      <c r="H52" s="43">
        <v>2.6</v>
      </c>
      <c r="I52" s="43">
        <v>6.6</v>
      </c>
      <c r="J52" s="35">
        <v>33.78</v>
      </c>
      <c r="K52" s="36">
        <v>16.35</v>
      </c>
      <c r="L52" s="70">
        <v>10.54</v>
      </c>
      <c r="M52" s="51">
        <f t="shared" si="9"/>
        <v>94.182</v>
      </c>
      <c r="N52" s="51">
        <f t="shared" si="10"/>
        <v>16.95276</v>
      </c>
      <c r="O52" s="52">
        <f t="shared" si="11"/>
        <v>111.13476</v>
      </c>
      <c r="P52" s="102">
        <v>100.91</v>
      </c>
      <c r="Q52" s="95">
        <f t="shared" si="8"/>
        <v>1.1013255376077693</v>
      </c>
    </row>
    <row r="53" spans="1:17" ht="12.75">
      <c r="A53" s="76">
        <v>162</v>
      </c>
      <c r="B53" s="105" t="s">
        <v>201</v>
      </c>
      <c r="C53" s="84">
        <v>8.8</v>
      </c>
      <c r="D53" s="43">
        <v>1</v>
      </c>
      <c r="E53" s="43">
        <v>1</v>
      </c>
      <c r="F53" s="43">
        <v>0.5</v>
      </c>
      <c r="G53" s="43">
        <v>0.5</v>
      </c>
      <c r="H53" s="43">
        <v>2.6</v>
      </c>
      <c r="I53" s="43">
        <v>6.6</v>
      </c>
      <c r="J53" s="35">
        <v>33.78</v>
      </c>
      <c r="K53" s="36">
        <v>16.35</v>
      </c>
      <c r="L53" s="70">
        <v>10.54</v>
      </c>
      <c r="M53" s="51">
        <f t="shared" si="9"/>
        <v>94.182</v>
      </c>
      <c r="N53" s="51">
        <f t="shared" si="10"/>
        <v>16.95276</v>
      </c>
      <c r="O53" s="52">
        <f t="shared" si="11"/>
        <v>111.13476</v>
      </c>
      <c r="P53" s="102">
        <v>100.91</v>
      </c>
      <c r="Q53" s="95">
        <f t="shared" si="8"/>
        <v>1.1013255376077693</v>
      </c>
    </row>
    <row r="54" spans="1:17" ht="25.5" customHeight="1">
      <c r="A54" s="76">
        <v>163</v>
      </c>
      <c r="B54" s="107" t="s">
        <v>202</v>
      </c>
      <c r="C54" s="101">
        <v>16</v>
      </c>
      <c r="D54" s="43">
        <v>1</v>
      </c>
      <c r="E54" s="43">
        <v>1</v>
      </c>
      <c r="F54" s="43">
        <v>0.5</v>
      </c>
      <c r="G54" s="43">
        <v>4</v>
      </c>
      <c r="H54" s="43">
        <v>7.3</v>
      </c>
      <c r="I54" s="43">
        <v>5.2</v>
      </c>
      <c r="J54" s="35">
        <v>33.78</v>
      </c>
      <c r="K54" s="36">
        <v>16.35</v>
      </c>
      <c r="L54" s="70">
        <v>10.54</v>
      </c>
      <c r="M54" s="51">
        <f t="shared" si="9"/>
        <v>281.879</v>
      </c>
      <c r="N54" s="51">
        <f t="shared" si="10"/>
        <v>50.73822</v>
      </c>
      <c r="O54" s="52">
        <f t="shared" si="11"/>
        <v>332.61722000000003</v>
      </c>
      <c r="P54" s="102">
        <v>306.35</v>
      </c>
      <c r="Q54" s="95">
        <f t="shared" si="8"/>
        <v>1.0857425167292314</v>
      </c>
    </row>
    <row r="55" spans="1:17" ht="27.75" customHeight="1">
      <c r="A55" s="76">
        <v>164</v>
      </c>
      <c r="B55" s="107" t="s">
        <v>203</v>
      </c>
      <c r="C55" s="101">
        <v>16</v>
      </c>
      <c r="D55" s="43">
        <v>1</v>
      </c>
      <c r="E55" s="43">
        <v>1</v>
      </c>
      <c r="F55" s="43">
        <v>0.5</v>
      </c>
      <c r="G55" s="43">
        <v>4</v>
      </c>
      <c r="H55" s="43">
        <v>7.3</v>
      </c>
      <c r="I55" s="43">
        <v>5.2</v>
      </c>
      <c r="J55" s="35">
        <v>33.78</v>
      </c>
      <c r="K55" s="36">
        <v>16.35</v>
      </c>
      <c r="L55" s="70">
        <v>10.54</v>
      </c>
      <c r="M55" s="51">
        <f t="shared" si="9"/>
        <v>281.879</v>
      </c>
      <c r="N55" s="51">
        <f t="shared" si="10"/>
        <v>50.73822</v>
      </c>
      <c r="O55" s="52">
        <f t="shared" si="11"/>
        <v>332.61722000000003</v>
      </c>
      <c r="P55" s="102">
        <v>306.35</v>
      </c>
      <c r="Q55" s="95">
        <f t="shared" si="8"/>
        <v>1.0857425167292314</v>
      </c>
    </row>
    <row r="56" spans="1:17" ht="14.25" customHeight="1">
      <c r="A56" s="76">
        <v>165</v>
      </c>
      <c r="B56" s="107" t="s">
        <v>204</v>
      </c>
      <c r="C56" s="101">
        <v>16</v>
      </c>
      <c r="D56" s="43">
        <v>1</v>
      </c>
      <c r="E56" s="43">
        <v>1</v>
      </c>
      <c r="F56" s="43">
        <v>0.5</v>
      </c>
      <c r="G56" s="43">
        <v>4</v>
      </c>
      <c r="H56" s="43">
        <v>7.3</v>
      </c>
      <c r="I56" s="43">
        <v>5.2</v>
      </c>
      <c r="J56" s="35">
        <v>33.78</v>
      </c>
      <c r="K56" s="36">
        <v>16.35</v>
      </c>
      <c r="L56" s="70">
        <v>10.54</v>
      </c>
      <c r="M56" s="51">
        <f t="shared" si="9"/>
        <v>281.879</v>
      </c>
      <c r="N56" s="51">
        <f t="shared" si="10"/>
        <v>50.73822</v>
      </c>
      <c r="O56" s="52">
        <f t="shared" si="11"/>
        <v>332.61722000000003</v>
      </c>
      <c r="P56" s="102">
        <v>306.35</v>
      </c>
      <c r="Q56" s="95">
        <f t="shared" si="8"/>
        <v>1.0857425167292314</v>
      </c>
    </row>
    <row r="57" spans="1:17" ht="12.75">
      <c r="A57" s="76">
        <v>166</v>
      </c>
      <c r="B57" s="105" t="s">
        <v>205</v>
      </c>
      <c r="C57" s="84">
        <v>6</v>
      </c>
      <c r="D57" s="43">
        <v>1</v>
      </c>
      <c r="E57" s="43">
        <v>1</v>
      </c>
      <c r="F57" s="43">
        <v>0.5</v>
      </c>
      <c r="G57" s="43">
        <v>0.5</v>
      </c>
      <c r="H57" s="43">
        <v>1.5</v>
      </c>
      <c r="I57" s="43">
        <v>5.3</v>
      </c>
      <c r="J57" s="35">
        <v>33.78</v>
      </c>
      <c r="K57" s="36">
        <v>16.35</v>
      </c>
      <c r="L57" s="70">
        <v>10.54</v>
      </c>
      <c r="M57" s="51">
        <f t="shared" si="9"/>
        <v>69.346</v>
      </c>
      <c r="N57" s="51">
        <f t="shared" si="10"/>
        <v>12.48228</v>
      </c>
      <c r="O57" s="52">
        <f t="shared" si="11"/>
        <v>81.82828</v>
      </c>
      <c r="P57" s="102">
        <v>75</v>
      </c>
      <c r="Q57" s="95">
        <f t="shared" si="8"/>
        <v>1.0910437333333334</v>
      </c>
    </row>
    <row r="58" spans="1:17" ht="12.75">
      <c r="A58" s="76">
        <v>167</v>
      </c>
      <c r="B58" s="105" t="s">
        <v>206</v>
      </c>
      <c r="C58" s="84">
        <v>6</v>
      </c>
      <c r="D58" s="43">
        <v>1</v>
      </c>
      <c r="E58" s="43">
        <v>1</v>
      </c>
      <c r="F58" s="43">
        <v>0.5</v>
      </c>
      <c r="G58" s="43">
        <v>0.5</v>
      </c>
      <c r="H58" s="43">
        <v>1.5</v>
      </c>
      <c r="I58" s="43">
        <v>5.3</v>
      </c>
      <c r="J58" s="35">
        <v>33.78</v>
      </c>
      <c r="K58" s="36">
        <v>16.35</v>
      </c>
      <c r="L58" s="70">
        <v>10.54</v>
      </c>
      <c r="M58" s="51">
        <f t="shared" si="9"/>
        <v>69.346</v>
      </c>
      <c r="N58" s="51">
        <f t="shared" si="10"/>
        <v>12.48228</v>
      </c>
      <c r="O58" s="52">
        <f t="shared" si="11"/>
        <v>81.82828</v>
      </c>
      <c r="P58" s="102">
        <v>75</v>
      </c>
      <c r="Q58" s="95">
        <f t="shared" si="8"/>
        <v>1.0910437333333334</v>
      </c>
    </row>
    <row r="59" spans="1:17" ht="12.75">
      <c r="A59" s="76">
        <v>168</v>
      </c>
      <c r="B59" s="105" t="s">
        <v>207</v>
      </c>
      <c r="C59" s="84">
        <v>13.5</v>
      </c>
      <c r="D59" s="43">
        <v>1</v>
      </c>
      <c r="E59" s="43">
        <v>1</v>
      </c>
      <c r="F59" s="43">
        <v>0.5</v>
      </c>
      <c r="G59" s="43">
        <v>5</v>
      </c>
      <c r="H59" s="43">
        <v>11</v>
      </c>
      <c r="I59" s="43">
        <v>6</v>
      </c>
      <c r="J59" s="35">
        <v>33.78</v>
      </c>
      <c r="K59" s="36">
        <v>16.35</v>
      </c>
      <c r="L59" s="70">
        <v>10.54</v>
      </c>
      <c r="M59" s="51">
        <f t="shared" si="9"/>
        <v>380.37</v>
      </c>
      <c r="N59" s="51">
        <f t="shared" si="10"/>
        <v>68.4666</v>
      </c>
      <c r="O59" s="52">
        <f t="shared" si="11"/>
        <v>448.8366</v>
      </c>
      <c r="P59" s="102">
        <v>406.34</v>
      </c>
      <c r="Q59" s="95">
        <f t="shared" si="8"/>
        <v>1.104583846040262</v>
      </c>
    </row>
    <row r="60" spans="1:17" ht="12.75">
      <c r="A60" s="76">
        <v>169</v>
      </c>
      <c r="B60" s="105" t="s">
        <v>208</v>
      </c>
      <c r="C60" s="101">
        <v>16</v>
      </c>
      <c r="D60" s="43">
        <v>1</v>
      </c>
      <c r="E60" s="43">
        <v>1</v>
      </c>
      <c r="F60" s="43">
        <v>0.5</v>
      </c>
      <c r="G60" s="43">
        <v>4</v>
      </c>
      <c r="H60" s="43">
        <v>7.3</v>
      </c>
      <c r="I60" s="43">
        <v>5.2</v>
      </c>
      <c r="J60" s="35">
        <v>33.78</v>
      </c>
      <c r="K60" s="36">
        <v>16.35</v>
      </c>
      <c r="L60" s="70">
        <v>10.54</v>
      </c>
      <c r="M60" s="51">
        <f t="shared" si="9"/>
        <v>281.879</v>
      </c>
      <c r="N60" s="51">
        <f t="shared" si="10"/>
        <v>50.73822</v>
      </c>
      <c r="O60" s="52">
        <f t="shared" si="11"/>
        <v>332.61722000000003</v>
      </c>
      <c r="P60" s="102">
        <v>306.35</v>
      </c>
      <c r="Q60" s="95">
        <f t="shared" si="8"/>
        <v>1.0857425167292314</v>
      </c>
    </row>
    <row r="61" spans="1:17" ht="12.75">
      <c r="A61" s="76">
        <v>170</v>
      </c>
      <c r="B61" s="105" t="s">
        <v>209</v>
      </c>
      <c r="C61" s="101">
        <v>32</v>
      </c>
      <c r="D61" s="43">
        <v>1</v>
      </c>
      <c r="E61" s="43">
        <v>1</v>
      </c>
      <c r="F61" s="43">
        <v>0.5</v>
      </c>
      <c r="G61" s="43">
        <v>10</v>
      </c>
      <c r="H61" s="43">
        <v>16</v>
      </c>
      <c r="I61" s="43">
        <v>12</v>
      </c>
      <c r="J61" s="35">
        <v>33.78</v>
      </c>
      <c r="K61" s="36">
        <v>16.35</v>
      </c>
      <c r="L61" s="70">
        <v>10.54</v>
      </c>
      <c r="M61" s="51">
        <f t="shared" si="9"/>
        <v>662.6400000000001</v>
      </c>
      <c r="N61" s="51">
        <f t="shared" si="10"/>
        <v>119.27520000000001</v>
      </c>
      <c r="O61" s="52">
        <f t="shared" si="11"/>
        <v>781.9152000000001</v>
      </c>
      <c r="P61" s="102">
        <v>712.6</v>
      </c>
      <c r="Q61" s="95">
        <f t="shared" si="8"/>
        <v>1.097270839180466</v>
      </c>
    </row>
    <row r="62" spans="1:17" ht="12.75">
      <c r="A62" s="76">
        <v>171</v>
      </c>
      <c r="B62" s="105" t="s">
        <v>210</v>
      </c>
      <c r="C62" s="84">
        <v>12</v>
      </c>
      <c r="D62" s="43">
        <v>1</v>
      </c>
      <c r="E62" s="43">
        <v>1</v>
      </c>
      <c r="F62" s="43">
        <v>0.5</v>
      </c>
      <c r="G62" s="43">
        <v>3</v>
      </c>
      <c r="H62" s="43">
        <v>6</v>
      </c>
      <c r="I62" s="43">
        <v>4.5</v>
      </c>
      <c r="J62" s="35">
        <v>33.78</v>
      </c>
      <c r="K62" s="36">
        <v>16.35</v>
      </c>
      <c r="L62" s="70">
        <v>10.54</v>
      </c>
      <c r="M62" s="51">
        <f t="shared" si="9"/>
        <v>223.155</v>
      </c>
      <c r="N62" s="51">
        <f t="shared" si="10"/>
        <v>40.167899999999996</v>
      </c>
      <c r="O62" s="52">
        <f t="shared" si="11"/>
        <v>263.3229</v>
      </c>
      <c r="P62" s="102">
        <v>240.97</v>
      </c>
      <c r="Q62" s="95">
        <f t="shared" si="8"/>
        <v>1.092762169564676</v>
      </c>
    </row>
    <row r="63" spans="1:17" ht="12.75">
      <c r="A63" s="76">
        <v>172</v>
      </c>
      <c r="B63" s="105" t="s">
        <v>211</v>
      </c>
      <c r="C63" s="101">
        <v>15</v>
      </c>
      <c r="D63" s="43">
        <v>1</v>
      </c>
      <c r="E63" s="43">
        <v>1</v>
      </c>
      <c r="F63" s="43">
        <v>0.5</v>
      </c>
      <c r="G63" s="43">
        <v>5</v>
      </c>
      <c r="H63" s="43">
        <v>5.6</v>
      </c>
      <c r="I63" s="43">
        <v>5</v>
      </c>
      <c r="J63" s="35">
        <v>33.78</v>
      </c>
      <c r="K63" s="36">
        <v>16.35</v>
      </c>
      <c r="L63" s="70">
        <v>10.54</v>
      </c>
      <c r="M63" s="51">
        <f t="shared" si="9"/>
        <v>286.81000000000006</v>
      </c>
      <c r="N63" s="51">
        <f t="shared" si="10"/>
        <v>51.625800000000005</v>
      </c>
      <c r="O63" s="52">
        <f t="shared" si="11"/>
        <v>338.4358000000001</v>
      </c>
      <c r="P63" s="102">
        <v>310.17</v>
      </c>
      <c r="Q63" s="95">
        <f t="shared" si="8"/>
        <v>1.091130025469904</v>
      </c>
    </row>
    <row r="64" spans="1:17" ht="12.75">
      <c r="A64" s="76">
        <v>173</v>
      </c>
      <c r="B64" s="105" t="s">
        <v>212</v>
      </c>
      <c r="C64" s="84">
        <v>12</v>
      </c>
      <c r="D64" s="43">
        <v>1</v>
      </c>
      <c r="E64" s="43">
        <v>1</v>
      </c>
      <c r="F64" s="43">
        <v>0.5</v>
      </c>
      <c r="G64" s="43">
        <v>3</v>
      </c>
      <c r="H64" s="43">
        <v>6</v>
      </c>
      <c r="I64" s="43">
        <v>4.5</v>
      </c>
      <c r="J64" s="35">
        <v>33.78</v>
      </c>
      <c r="K64" s="36">
        <v>16.35</v>
      </c>
      <c r="L64" s="70">
        <v>10.54</v>
      </c>
      <c r="M64" s="51">
        <f t="shared" si="9"/>
        <v>223.155</v>
      </c>
      <c r="N64" s="51">
        <f t="shared" si="10"/>
        <v>40.167899999999996</v>
      </c>
      <c r="O64" s="52">
        <f t="shared" si="11"/>
        <v>263.3229</v>
      </c>
      <c r="P64" s="102">
        <v>240.97</v>
      </c>
      <c r="Q64" s="95">
        <f t="shared" si="8"/>
        <v>1.092762169564676</v>
      </c>
    </row>
    <row r="65" spans="1:17" ht="12.75">
      <c r="A65" s="76">
        <v>174</v>
      </c>
      <c r="B65" s="105" t="s">
        <v>213</v>
      </c>
      <c r="C65" s="84">
        <v>17.6</v>
      </c>
      <c r="D65" s="43">
        <v>1</v>
      </c>
      <c r="E65" s="43">
        <v>1</v>
      </c>
      <c r="F65" s="43">
        <v>0.5</v>
      </c>
      <c r="G65" s="43">
        <v>5</v>
      </c>
      <c r="H65" s="43">
        <v>7.75</v>
      </c>
      <c r="I65" s="43">
        <v>7</v>
      </c>
      <c r="J65" s="35">
        <v>33.78</v>
      </c>
      <c r="K65" s="36">
        <v>16.35</v>
      </c>
      <c r="L65" s="70">
        <v>10.54</v>
      </c>
      <c r="M65" s="51">
        <f t="shared" si="9"/>
        <v>332.5025</v>
      </c>
      <c r="N65" s="51">
        <f t="shared" si="10"/>
        <v>59.850449999999995</v>
      </c>
      <c r="O65" s="52">
        <f t="shared" si="11"/>
        <v>392.35294999999996</v>
      </c>
      <c r="P65" s="102">
        <v>359.34</v>
      </c>
      <c r="Q65" s="95">
        <f t="shared" si="8"/>
        <v>1.0918710691823899</v>
      </c>
    </row>
    <row r="66" spans="1:17" ht="12.75">
      <c r="A66" s="76">
        <v>175</v>
      </c>
      <c r="B66" s="105" t="s">
        <v>214</v>
      </c>
      <c r="C66" s="84">
        <v>23.5</v>
      </c>
      <c r="D66" s="43">
        <v>1</v>
      </c>
      <c r="E66" s="43">
        <v>1</v>
      </c>
      <c r="F66" s="43">
        <v>0.5</v>
      </c>
      <c r="G66" s="43">
        <v>4</v>
      </c>
      <c r="H66" s="43">
        <v>6</v>
      </c>
      <c r="I66" s="43">
        <v>14.5</v>
      </c>
      <c r="J66" s="35">
        <v>33.78</v>
      </c>
      <c r="K66" s="36">
        <v>16.35</v>
      </c>
      <c r="L66" s="70">
        <v>10.54</v>
      </c>
      <c r="M66" s="51">
        <f t="shared" si="9"/>
        <v>309.635</v>
      </c>
      <c r="N66" s="51">
        <f t="shared" si="10"/>
        <v>55.7343</v>
      </c>
      <c r="O66" s="52">
        <f t="shared" si="11"/>
        <v>365.3693</v>
      </c>
      <c r="P66" s="102">
        <v>330.91</v>
      </c>
      <c r="Q66" s="95">
        <f t="shared" si="8"/>
        <v>1.104134961167689</v>
      </c>
    </row>
    <row r="67" spans="1:17" ht="28.5" customHeight="1">
      <c r="A67" s="76">
        <v>176</v>
      </c>
      <c r="B67" s="107" t="s">
        <v>215</v>
      </c>
      <c r="C67" s="84">
        <v>18</v>
      </c>
      <c r="D67" s="43">
        <v>1</v>
      </c>
      <c r="E67" s="43">
        <v>1</v>
      </c>
      <c r="F67" s="43">
        <v>0.5</v>
      </c>
      <c r="G67" s="43">
        <v>5</v>
      </c>
      <c r="H67" s="43">
        <v>10.5</v>
      </c>
      <c r="I67" s="43">
        <v>8</v>
      </c>
      <c r="J67" s="35">
        <v>33.78</v>
      </c>
      <c r="K67" s="36">
        <v>16.35</v>
      </c>
      <c r="L67" s="70">
        <v>10.54</v>
      </c>
      <c r="M67" s="51">
        <f>(D67*G67*J67)+(E67*H67*K67)+(F67*I67*L67)</f>
        <v>382.735</v>
      </c>
      <c r="N67" s="51">
        <f t="shared" si="10"/>
        <v>68.8923</v>
      </c>
      <c r="O67" s="52">
        <f t="shared" si="11"/>
        <v>451.6273</v>
      </c>
      <c r="P67" s="102">
        <v>410</v>
      </c>
      <c r="Q67" s="95">
        <f t="shared" si="8"/>
        <v>1.10153</v>
      </c>
    </row>
    <row r="68" spans="1:17" ht="15.75" customHeight="1">
      <c r="A68" s="76">
        <v>177</v>
      </c>
      <c r="B68" s="107" t="s">
        <v>216</v>
      </c>
      <c r="C68" s="101">
        <v>21</v>
      </c>
      <c r="D68" s="43">
        <v>1</v>
      </c>
      <c r="E68" s="43">
        <v>1</v>
      </c>
      <c r="F68" s="43">
        <v>0.5</v>
      </c>
      <c r="G68" s="43">
        <v>5</v>
      </c>
      <c r="H68" s="43">
        <v>16</v>
      </c>
      <c r="I68" s="43">
        <v>8</v>
      </c>
      <c r="J68" s="35">
        <v>33.78</v>
      </c>
      <c r="K68" s="36">
        <v>16.35</v>
      </c>
      <c r="L68" s="70">
        <v>10.54</v>
      </c>
      <c r="M68" s="51">
        <f t="shared" si="9"/>
        <v>472.65999999999997</v>
      </c>
      <c r="N68" s="51">
        <f t="shared" si="10"/>
        <v>85.07879999999999</v>
      </c>
      <c r="O68" s="52">
        <f t="shared" si="11"/>
        <v>557.7388</v>
      </c>
      <c r="P68" s="102">
        <v>507</v>
      </c>
      <c r="Q68" s="95">
        <f t="shared" si="8"/>
        <v>1.1000765285996055</v>
      </c>
    </row>
    <row r="69" spans="1:17" ht="25.5" customHeight="1">
      <c r="A69" s="76">
        <v>178</v>
      </c>
      <c r="B69" s="107" t="s">
        <v>217</v>
      </c>
      <c r="C69" s="101">
        <v>15</v>
      </c>
      <c r="D69" s="43">
        <v>1</v>
      </c>
      <c r="E69" s="43">
        <v>1</v>
      </c>
      <c r="F69" s="43">
        <v>0.5</v>
      </c>
      <c r="G69" s="43">
        <v>5</v>
      </c>
      <c r="H69" s="43">
        <v>6</v>
      </c>
      <c r="I69" s="43">
        <v>6</v>
      </c>
      <c r="J69" s="35">
        <v>33.78</v>
      </c>
      <c r="K69" s="36">
        <v>16.35</v>
      </c>
      <c r="L69" s="70">
        <v>10.54</v>
      </c>
      <c r="M69" s="51">
        <f t="shared" si="9"/>
        <v>298.62</v>
      </c>
      <c r="N69" s="51">
        <f t="shared" si="10"/>
        <v>53.751599999999996</v>
      </c>
      <c r="O69" s="52">
        <f t="shared" si="11"/>
        <v>352.3716</v>
      </c>
      <c r="P69" s="102">
        <v>320</v>
      </c>
      <c r="Q69" s="95">
        <f t="shared" si="8"/>
        <v>1.10116125</v>
      </c>
    </row>
    <row r="70" spans="1:17" ht="27.75" customHeight="1">
      <c r="A70" s="76">
        <v>179</v>
      </c>
      <c r="B70" s="107" t="s">
        <v>218</v>
      </c>
      <c r="C70" s="101">
        <v>15</v>
      </c>
      <c r="D70" s="43">
        <v>1</v>
      </c>
      <c r="E70" s="43">
        <v>1</v>
      </c>
      <c r="F70" s="43">
        <v>0.5</v>
      </c>
      <c r="G70" s="43">
        <v>5</v>
      </c>
      <c r="H70" s="43">
        <v>6</v>
      </c>
      <c r="I70" s="43">
        <v>6</v>
      </c>
      <c r="J70" s="35">
        <v>33.78</v>
      </c>
      <c r="K70" s="36">
        <v>16.35</v>
      </c>
      <c r="L70" s="70">
        <v>10.54</v>
      </c>
      <c r="M70" s="51">
        <f t="shared" si="9"/>
        <v>298.62</v>
      </c>
      <c r="N70" s="51">
        <f t="shared" si="10"/>
        <v>53.751599999999996</v>
      </c>
      <c r="O70" s="52">
        <f t="shared" si="11"/>
        <v>352.3716</v>
      </c>
      <c r="P70" s="102">
        <v>320</v>
      </c>
      <c r="Q70" s="95">
        <f t="shared" si="8"/>
        <v>1.10116125</v>
      </c>
    </row>
    <row r="71" spans="1:17" ht="26.25">
      <c r="A71" s="76">
        <v>180</v>
      </c>
      <c r="B71" s="111" t="s">
        <v>219</v>
      </c>
      <c r="C71" s="84">
        <v>8.8</v>
      </c>
      <c r="D71" s="43">
        <v>1</v>
      </c>
      <c r="E71" s="43">
        <v>1</v>
      </c>
      <c r="F71" s="43">
        <v>0.5</v>
      </c>
      <c r="G71" s="43">
        <v>1</v>
      </c>
      <c r="H71" s="43">
        <v>2</v>
      </c>
      <c r="I71" s="43">
        <v>5.8</v>
      </c>
      <c r="J71" s="35">
        <v>33.78</v>
      </c>
      <c r="K71" s="36">
        <v>16.35</v>
      </c>
      <c r="L71" s="70">
        <v>10.54</v>
      </c>
      <c r="M71" s="51">
        <f t="shared" si="9"/>
        <v>97.04599999999999</v>
      </c>
      <c r="N71" s="51">
        <f t="shared" si="10"/>
        <v>17.468279999999996</v>
      </c>
      <c r="O71" s="52">
        <f t="shared" si="11"/>
        <v>114.51427999999999</v>
      </c>
      <c r="P71" s="102">
        <v>100.91</v>
      </c>
      <c r="Q71" s="95">
        <f t="shared" si="8"/>
        <v>1.134815974630859</v>
      </c>
    </row>
    <row r="73" ht="12.75">
      <c r="A73" s="121" t="s">
        <v>76</v>
      </c>
    </row>
    <row r="74" ht="12.75">
      <c r="A74" s="121" t="s">
        <v>124</v>
      </c>
    </row>
    <row r="75" ht="12.75">
      <c r="A75" s="121" t="s">
        <v>125</v>
      </c>
    </row>
    <row r="76" ht="12.75">
      <c r="A76" s="121" t="s">
        <v>78</v>
      </c>
    </row>
  </sheetData>
  <printOptions/>
  <pageMargins left="1" right="0.16" top="0.56" bottom="0.53" header="0.38" footer="0.27"/>
  <pageSetup horizontalDpi="300" verticalDpi="300" orientation="portrait" paperSize="9" scale="105" r:id="rId2"/>
  <headerFooter alignWithMargins="0">
    <oddHeader>&amp;C&amp;A</oddHeader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2012-01-26T07:32:14Z</cp:lastPrinted>
  <dcterms:created xsi:type="dcterms:W3CDTF">1996-10-08T23:32:33Z</dcterms:created>
  <dcterms:modified xsi:type="dcterms:W3CDTF">2012-01-26T07:33:39Z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